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245" activeTab="3"/>
  </bookViews>
  <sheets>
    <sheet name="INSENTIVO 21 SUKU" sheetId="1" r:id="rId1"/>
    <sheet name="PLANU EZEKUSAUN" sheetId="2" r:id="rId2"/>
    <sheet name="TRIMESTER I NO III" sheetId="3" r:id="rId3"/>
    <sheet name="TRIMESTER II NO IV" sheetId="4" r:id="rId4"/>
  </sheets>
  <externalReferences>
    <externalReference r:id="rId5"/>
  </externalReferences>
  <calcPr calcId="125725"/>
</workbook>
</file>

<file path=xl/calcChain.xml><?xml version="1.0" encoding="utf-8"?>
<calcChain xmlns="http://schemas.openxmlformats.org/spreadsheetml/2006/main">
  <c r="G19" i="2"/>
  <c r="F16"/>
  <c r="F17" s="1"/>
  <c r="F12"/>
  <c r="H12" s="1"/>
  <c r="H13" s="1"/>
  <c r="H19" s="1"/>
  <c r="D29" i="4"/>
  <c r="E29" s="1"/>
  <c r="L28"/>
  <c r="I28"/>
  <c r="G28"/>
  <c r="E28"/>
  <c r="C28"/>
  <c r="L27"/>
  <c r="I27"/>
  <c r="H27"/>
  <c r="G27"/>
  <c r="E27"/>
  <c r="C27"/>
  <c r="I26"/>
  <c r="G26"/>
  <c r="E26"/>
  <c r="C26"/>
  <c r="L25"/>
  <c r="L26" s="1"/>
  <c r="I25"/>
  <c r="H25"/>
  <c r="G25"/>
  <c r="E25"/>
  <c r="C25"/>
  <c r="L24"/>
  <c r="I24"/>
  <c r="H24"/>
  <c r="G24"/>
  <c r="E24"/>
  <c r="C24"/>
  <c r="L23"/>
  <c r="I23"/>
  <c r="G23"/>
  <c r="E23"/>
  <c r="C23"/>
  <c r="L22"/>
  <c r="I22"/>
  <c r="G22"/>
  <c r="E22"/>
  <c r="C22"/>
  <c r="L21"/>
  <c r="I21"/>
  <c r="G21"/>
  <c r="E21"/>
  <c r="C21"/>
  <c r="L20"/>
  <c r="I20"/>
  <c r="G20"/>
  <c r="E20"/>
  <c r="C20"/>
  <c r="L19"/>
  <c r="I19"/>
  <c r="H19"/>
  <c r="H20" s="1"/>
  <c r="H28" s="1"/>
  <c r="G19"/>
  <c r="E19"/>
  <c r="C19"/>
  <c r="L18"/>
  <c r="I18"/>
  <c r="G18"/>
  <c r="E18"/>
  <c r="C18"/>
  <c r="L17"/>
  <c r="I17"/>
  <c r="H17"/>
  <c r="G17"/>
  <c r="E17"/>
  <c r="C17"/>
  <c r="I16"/>
  <c r="H16"/>
  <c r="G16"/>
  <c r="E16"/>
  <c r="C16"/>
  <c r="L15"/>
  <c r="L16" s="1"/>
  <c r="I15"/>
  <c r="H15"/>
  <c r="G15"/>
  <c r="E15"/>
  <c r="C15"/>
  <c r="L14"/>
  <c r="I14"/>
  <c r="H14"/>
  <c r="G14"/>
  <c r="E14"/>
  <c r="C14"/>
  <c r="L13"/>
  <c r="I13"/>
  <c r="G13"/>
  <c r="E13"/>
  <c r="C13"/>
  <c r="L12"/>
  <c r="I12"/>
  <c r="G12"/>
  <c r="E12"/>
  <c r="C12"/>
  <c r="L11"/>
  <c r="I11"/>
  <c r="H11"/>
  <c r="H12" s="1"/>
  <c r="H13" s="1"/>
  <c r="H21" s="1"/>
  <c r="H22" s="1"/>
  <c r="H23" s="1"/>
  <c r="G11"/>
  <c r="E11"/>
  <c r="C11"/>
  <c r="L10"/>
  <c r="I10"/>
  <c r="G10"/>
  <c r="E10"/>
  <c r="C10"/>
  <c r="L9"/>
  <c r="K9"/>
  <c r="K10" s="1"/>
  <c r="K11" s="1"/>
  <c r="K12" s="1"/>
  <c r="K13" s="1"/>
  <c r="K14" s="1"/>
  <c r="K15" s="1"/>
  <c r="K16" s="1"/>
  <c r="K17" s="1"/>
  <c r="K18" s="1"/>
  <c r="K19" s="1"/>
  <c r="K20" s="1"/>
  <c r="K21" s="1"/>
  <c r="K22" s="1"/>
  <c r="K23" s="1"/>
  <c r="K24" s="1"/>
  <c r="K25" s="1"/>
  <c r="K26" s="1"/>
  <c r="K27" s="1"/>
  <c r="K28" s="1"/>
  <c r="I9"/>
  <c r="H9"/>
  <c r="H10" s="1"/>
  <c r="H26" s="1"/>
  <c r="G9"/>
  <c r="E9"/>
  <c r="C9"/>
  <c r="M8"/>
  <c r="M9" s="1"/>
  <c r="M10" s="1"/>
  <c r="M11" s="1"/>
  <c r="M12" s="1"/>
  <c r="M13" s="1"/>
  <c r="M14" s="1"/>
  <c r="L8"/>
  <c r="K8"/>
  <c r="K29" s="1"/>
  <c r="J8"/>
  <c r="J9" s="1"/>
  <c r="J10" s="1"/>
  <c r="J11" s="1"/>
  <c r="J12" s="1"/>
  <c r="J13" s="1"/>
  <c r="J14" s="1"/>
  <c r="J15" s="1"/>
  <c r="J16" s="1"/>
  <c r="J17" s="1"/>
  <c r="J18" s="1"/>
  <c r="J19" s="1"/>
  <c r="J20" s="1"/>
  <c r="J21" s="1"/>
  <c r="J22" s="1"/>
  <c r="J23" s="1"/>
  <c r="J24" s="1"/>
  <c r="J25" s="1"/>
  <c r="J26" s="1"/>
  <c r="J27" s="1"/>
  <c r="J28" s="1"/>
  <c r="H8"/>
  <c r="F8"/>
  <c r="G8" s="1"/>
  <c r="E8"/>
  <c r="C8"/>
  <c r="C29" s="1"/>
  <c r="L29" i="3"/>
  <c r="E29"/>
  <c r="D29"/>
  <c r="L28"/>
  <c r="G28"/>
  <c r="E28"/>
  <c r="C28"/>
  <c r="L27"/>
  <c r="G27"/>
  <c r="E27"/>
  <c r="C27"/>
  <c r="L26"/>
  <c r="G26"/>
  <c r="E26"/>
  <c r="C26"/>
  <c r="L25"/>
  <c r="G25"/>
  <c r="E25"/>
  <c r="C25"/>
  <c r="L24"/>
  <c r="G24"/>
  <c r="E24"/>
  <c r="C24"/>
  <c r="L23"/>
  <c r="G23"/>
  <c r="E23"/>
  <c r="C23"/>
  <c r="L22"/>
  <c r="G22"/>
  <c r="E22"/>
  <c r="C22"/>
  <c r="L21"/>
  <c r="G21"/>
  <c r="E21"/>
  <c r="C21"/>
  <c r="L20"/>
  <c r="G20"/>
  <c r="E20"/>
  <c r="C20"/>
  <c r="L19"/>
  <c r="G19"/>
  <c r="E19"/>
  <c r="C19"/>
  <c r="L18"/>
  <c r="G18"/>
  <c r="E18"/>
  <c r="C18"/>
  <c r="L17"/>
  <c r="G17"/>
  <c r="E17"/>
  <c r="C17"/>
  <c r="L16"/>
  <c r="G16"/>
  <c r="E16"/>
  <c r="C16"/>
  <c r="L15"/>
  <c r="G15"/>
  <c r="E15"/>
  <c r="C15"/>
  <c r="L14"/>
  <c r="G14"/>
  <c r="E14"/>
  <c r="C14"/>
  <c r="L13"/>
  <c r="G13"/>
  <c r="E13"/>
  <c r="C13"/>
  <c r="L12"/>
  <c r="G12"/>
  <c r="E12"/>
  <c r="C12"/>
  <c r="L11"/>
  <c r="G11"/>
  <c r="E11"/>
  <c r="C11"/>
  <c r="L10"/>
  <c r="G10"/>
  <c r="E10"/>
  <c r="C10"/>
  <c r="L9"/>
  <c r="G9"/>
  <c r="E9"/>
  <c r="C9"/>
  <c r="M8"/>
  <c r="L8"/>
  <c r="K8"/>
  <c r="J8"/>
  <c r="J9" s="1"/>
  <c r="H8"/>
  <c r="H29" s="1"/>
  <c r="F8"/>
  <c r="F29" s="1"/>
  <c r="G29" s="1"/>
  <c r="E8"/>
  <c r="C8"/>
  <c r="C29" s="1"/>
  <c r="G12" i="2"/>
  <c r="F10"/>
  <c r="E17"/>
  <c r="B13"/>
  <c r="B15" s="1"/>
  <c r="B17" s="1"/>
  <c r="E12"/>
  <c r="E18" s="1"/>
  <c r="C12"/>
  <c r="C18" s="1"/>
  <c r="G10"/>
  <c r="E10"/>
  <c r="E11" s="1"/>
  <c r="C10"/>
  <c r="E26" i="1"/>
  <c r="C26"/>
  <c r="F26" s="1"/>
  <c r="F27" s="1"/>
  <c r="F25"/>
  <c r="E25"/>
  <c r="C25"/>
  <c r="F21"/>
  <c r="F22" s="1"/>
  <c r="C16"/>
  <c r="F16" s="1"/>
  <c r="B16"/>
  <c r="F12"/>
  <c r="C12"/>
  <c r="F11"/>
  <c r="F10"/>
  <c r="C10"/>
  <c r="F9"/>
  <c r="C8"/>
  <c r="C15" s="1"/>
  <c r="F15" s="1"/>
  <c r="G16" i="2" l="1"/>
  <c r="D12"/>
  <c r="F18"/>
  <c r="N9" i="4"/>
  <c r="N11"/>
  <c r="N14"/>
  <c r="N19"/>
  <c r="N22"/>
  <c r="N10"/>
  <c r="N13"/>
  <c r="M15"/>
  <c r="M16"/>
  <c r="M17" s="1"/>
  <c r="M18" s="1"/>
  <c r="M19" s="1"/>
  <c r="M20" s="1"/>
  <c r="M21" s="1"/>
  <c r="M22" s="1"/>
  <c r="M23" s="1"/>
  <c r="M24" s="1"/>
  <c r="M25" s="1"/>
  <c r="N12"/>
  <c r="N15"/>
  <c r="N20"/>
  <c r="N24"/>
  <c r="N8"/>
  <c r="L29"/>
  <c r="N23"/>
  <c r="F29"/>
  <c r="G29" s="1"/>
  <c r="J29"/>
  <c r="I8"/>
  <c r="I29" s="1"/>
  <c r="H18"/>
  <c r="N18" s="1"/>
  <c r="J10" i="3"/>
  <c r="N8"/>
  <c r="K29"/>
  <c r="M9"/>
  <c r="M10" s="1"/>
  <c r="M11" s="1"/>
  <c r="M12" s="1"/>
  <c r="M13" s="1"/>
  <c r="M14" s="1"/>
  <c r="M15" s="1"/>
  <c r="M16" s="1"/>
  <c r="M17" s="1"/>
  <c r="M18" s="1"/>
  <c r="M19" s="1"/>
  <c r="M20" s="1"/>
  <c r="M21" s="1"/>
  <c r="M22" s="1"/>
  <c r="M23" s="1"/>
  <c r="M24" s="1"/>
  <c r="M25" s="1"/>
  <c r="M26" s="1"/>
  <c r="M27" s="1"/>
  <c r="M28" s="1"/>
  <c r="G8"/>
  <c r="K9"/>
  <c r="K10" s="1"/>
  <c r="K11" s="1"/>
  <c r="K12" s="1"/>
  <c r="K13" s="1"/>
  <c r="K14" s="1"/>
  <c r="K15" s="1"/>
  <c r="K16" s="1"/>
  <c r="K17" s="1"/>
  <c r="K18" s="1"/>
  <c r="K19" s="1"/>
  <c r="K20" s="1"/>
  <c r="K21" s="1"/>
  <c r="K22" s="1"/>
  <c r="K23" s="1"/>
  <c r="K24" s="1"/>
  <c r="K25" s="1"/>
  <c r="K26" s="1"/>
  <c r="K27" s="1"/>
  <c r="K28" s="1"/>
  <c r="F11" i="2"/>
  <c r="H10"/>
  <c r="E19"/>
  <c r="H11"/>
  <c r="F13"/>
  <c r="F19" s="1"/>
  <c r="C19" s="1"/>
  <c r="D10"/>
  <c r="G11"/>
  <c r="E13"/>
  <c r="G13"/>
  <c r="F17" i="1"/>
  <c r="F8"/>
  <c r="F13" s="1"/>
  <c r="G17" i="2" l="1"/>
  <c r="H16"/>
  <c r="H17" s="1"/>
  <c r="G18"/>
  <c r="N17" i="4"/>
  <c r="N21"/>
  <c r="N16"/>
  <c r="H29"/>
  <c r="M27"/>
  <c r="M26"/>
  <c r="N25"/>
  <c r="J11" i="3"/>
  <c r="N10"/>
  <c r="N9"/>
  <c r="M29"/>
  <c r="D11" i="2"/>
  <c r="C13"/>
  <c r="D13"/>
  <c r="C11"/>
  <c r="F18" i="1"/>
  <c r="F28" s="1"/>
  <c r="D17" i="2" l="1"/>
  <c r="C17"/>
  <c r="H18"/>
  <c r="D18" s="1"/>
  <c r="M28" i="4"/>
  <c r="N28" s="1"/>
  <c r="N27"/>
  <c r="N26"/>
  <c r="J12" i="3"/>
  <c r="N11"/>
  <c r="D19" i="2" l="1"/>
  <c r="M29" i="4"/>
  <c r="N29" s="1"/>
  <c r="J13" i="3"/>
  <c r="N12"/>
  <c r="J14" l="1"/>
  <c r="N13"/>
  <c r="J15" l="1"/>
  <c r="N14"/>
  <c r="J16" l="1"/>
  <c r="N15"/>
  <c r="J17" l="1"/>
  <c r="N16"/>
  <c r="J18" l="1"/>
  <c r="N17"/>
  <c r="J19" l="1"/>
  <c r="N18"/>
  <c r="J20" l="1"/>
  <c r="N19"/>
  <c r="J21" l="1"/>
  <c r="N20"/>
  <c r="J22" l="1"/>
  <c r="N21"/>
  <c r="J23" l="1"/>
  <c r="N22"/>
  <c r="J24" l="1"/>
  <c r="N23"/>
  <c r="J25" l="1"/>
  <c r="N24"/>
  <c r="J26" l="1"/>
  <c r="N25"/>
  <c r="J27" l="1"/>
  <c r="N26"/>
  <c r="J28" l="1"/>
  <c r="N27"/>
  <c r="N28" l="1"/>
  <c r="N29" s="1"/>
  <c r="J29"/>
</calcChain>
</file>

<file path=xl/sharedStrings.xml><?xml version="1.0" encoding="utf-8"?>
<sst xmlns="http://schemas.openxmlformats.org/spreadsheetml/2006/main" count="134" uniqueCount="86">
  <si>
    <t>INSENTIVO LIDERANSA COMUNITARIO</t>
  </si>
  <si>
    <t>No</t>
  </si>
  <si>
    <t>Pozisaun</t>
  </si>
  <si>
    <t>Total Pesoal</t>
  </si>
  <si>
    <t>Tinan ida</t>
  </si>
  <si>
    <t>Insentivo</t>
  </si>
  <si>
    <t>Total</t>
  </si>
  <si>
    <t>Xefe do Suco</t>
  </si>
  <si>
    <t>Xefe Aldeia</t>
  </si>
  <si>
    <t>Delegado/a, Lia nain, Juventude Feto no Mane</t>
  </si>
  <si>
    <t>Oficial Sec Suco</t>
  </si>
  <si>
    <t>Oficial Suco</t>
  </si>
  <si>
    <t>TOTAL INSENTIVO</t>
  </si>
  <si>
    <t>SENHAS PREZENSA</t>
  </si>
  <si>
    <t>Xefe do Suco + Xefe Aldeia</t>
  </si>
  <si>
    <t>TOTAL SENHAS PREZENSA</t>
  </si>
  <si>
    <t>TOTAL INSENTIVO HO SENHAS PREZENSA</t>
  </si>
  <si>
    <t>KUSTU ADMINISTRASAUN SUCO</t>
  </si>
  <si>
    <t>Suco</t>
  </si>
  <si>
    <t>Total Suco</t>
  </si>
  <si>
    <t>Tinan Ida</t>
  </si>
  <si>
    <t>Kusto</t>
  </si>
  <si>
    <t>$100- $150</t>
  </si>
  <si>
    <t>TOTAL KUSTU ADMINISTRASAUN SUCO</t>
  </si>
  <si>
    <t>SUBSIDIO BA MOTORIZADAS</t>
  </si>
  <si>
    <t>Descrisaun</t>
  </si>
  <si>
    <t>Quantidade</t>
  </si>
  <si>
    <t>Montante</t>
  </si>
  <si>
    <t>Combustivel</t>
  </si>
  <si>
    <t>Manutensaun</t>
  </si>
  <si>
    <t>TOTAL SUBSIDIO MOTORIZADAS</t>
  </si>
  <si>
    <t>GRAN TOTAL</t>
  </si>
  <si>
    <t>PLANU EZEKUSAUN ANNUAL 2026</t>
  </si>
  <si>
    <t>DESCRISAUN ATIVIDADE</t>
  </si>
  <si>
    <t>TOTAL KUSTU</t>
  </si>
  <si>
    <t>BALANSU</t>
  </si>
  <si>
    <t>TRIMESTER I</t>
  </si>
  <si>
    <t>TRIMESTER II</t>
  </si>
  <si>
    <t>TRIMESTER III</t>
  </si>
  <si>
    <t>TRIMESTER IV</t>
  </si>
  <si>
    <t>Kustu Adinistrasaun Suco</t>
  </si>
  <si>
    <t>Pursentu Ezekusaun</t>
  </si>
  <si>
    <t xml:space="preserve">Insentivo Lideransa Komunitaria 477 inklui Official suco 84 </t>
  </si>
  <si>
    <t>Formasaun ba Lideransa Komunitario</t>
  </si>
  <si>
    <t>Apoio ba Despezas Operasional</t>
  </si>
  <si>
    <t>Total Orsamento Ezekusaun kada Trimester</t>
  </si>
  <si>
    <t>Total pursento Ezekusaun kada Trimester</t>
  </si>
  <si>
    <t>Ainaro, 07/04/2026</t>
  </si>
  <si>
    <t>Visto Husi</t>
  </si>
  <si>
    <t>Jonato Dias de Araujo Xavier</t>
  </si>
  <si>
    <t>( Agustinho Doutel Sarmento )</t>
  </si>
  <si>
    <t>Dir. SM Apoio ONGs/Ocs</t>
  </si>
  <si>
    <t>Secam. Assuntus Sosiais no Apoio Organizasaun</t>
  </si>
  <si>
    <t>Incentivo Xefe do Suco</t>
  </si>
  <si>
    <t>Incentivo Xefe Aldeia</t>
  </si>
  <si>
    <t>MCS</t>
  </si>
  <si>
    <t>Incentivo MCS</t>
  </si>
  <si>
    <t>Senhas Prezensa: Xefe Suco + Xefe Aldeia</t>
  </si>
  <si>
    <t>Senhas Prezensa: MCS</t>
  </si>
  <si>
    <t xml:space="preserve">Subsidui Motorizadas (MANUTENSAUN) </t>
  </si>
  <si>
    <t xml:space="preserve">Subsidui Motorizadas (COMBUSTIVEL) </t>
  </si>
  <si>
    <t>Official Sec Suco</t>
  </si>
  <si>
    <t>Official Suco 3: Admin, Finansas, Sosiais Suco</t>
  </si>
  <si>
    <t>Ainaro</t>
  </si>
  <si>
    <t>Cassa</t>
  </si>
  <si>
    <t>Mau-Ulo</t>
  </si>
  <si>
    <t>Suru-Craic</t>
  </si>
  <si>
    <t>Soro</t>
  </si>
  <si>
    <t>Manutasi</t>
  </si>
  <si>
    <t>Mau-Nuo</t>
  </si>
  <si>
    <t>Maubisse Villa</t>
  </si>
  <si>
    <t>Maulau</t>
  </si>
  <si>
    <t>Aitutu</t>
  </si>
  <si>
    <t>Manetu</t>
  </si>
  <si>
    <t>Fatubesi</t>
  </si>
  <si>
    <t>Edi</t>
  </si>
  <si>
    <t>Liurai</t>
  </si>
  <si>
    <t>Horai-Quic</t>
  </si>
  <si>
    <t>Manelobas</t>
  </si>
  <si>
    <t>Nunu-Mogue</t>
  </si>
  <si>
    <t>Mulo</t>
  </si>
  <si>
    <t>Mau-Chiga</t>
  </si>
  <si>
    <t>leo-Lima</t>
  </si>
  <si>
    <t>Foho-Ailico</t>
  </si>
  <si>
    <r>
      <t xml:space="preserve">PAGAMENTU INCENTIVO SUCO 21, </t>
    </r>
    <r>
      <rPr>
        <sz val="12.65"/>
        <color theme="1"/>
        <rFont val="Calibri"/>
        <family val="2"/>
      </rPr>
      <t>TRIMESTER II - IV</t>
    </r>
  </si>
  <si>
    <r>
      <t xml:space="preserve">PAGAMENTU INCENTIVO SUCO 21, </t>
    </r>
    <r>
      <rPr>
        <sz val="12.65"/>
        <color theme="1"/>
        <rFont val="Calibri"/>
        <family val="2"/>
      </rPr>
      <t xml:space="preserve"> TRIMESTER I - III</t>
    </r>
  </si>
</sst>
</file>

<file path=xl/styles.xml><?xml version="1.0" encoding="utf-8"?>
<styleSheet xmlns="http://schemas.openxmlformats.org/spreadsheetml/2006/main">
  <numFmts count="1">
    <numFmt numFmtId="164" formatCode="_-[$$-409]* #,##0.00_ ;_-[$$-409]* \-#,##0.00\ ;_-[$$-409]* &quot;-&quot;??_ ;_-@_ 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22"/>
      <color theme="0"/>
      <name val="Times New Roman"/>
      <family val="1"/>
    </font>
    <font>
      <sz val="22"/>
      <color theme="0"/>
      <name val="Times New Roman"/>
      <family val="1"/>
    </font>
    <font>
      <b/>
      <sz val="16"/>
      <color theme="0"/>
      <name val="Times New Roman"/>
      <family val="1"/>
    </font>
    <font>
      <b/>
      <sz val="11"/>
      <color theme="8" tint="-0.249977111117893"/>
      <name val="Times New Roman"/>
      <family val="1"/>
    </font>
    <font>
      <b/>
      <sz val="16"/>
      <color theme="8" tint="-0.249977111117893"/>
      <name val="Times New Roman"/>
      <family val="1"/>
    </font>
    <font>
      <sz val="12"/>
      <color theme="1"/>
      <name val="Times New Roman"/>
      <family val="1"/>
    </font>
    <font>
      <b/>
      <sz val="26"/>
      <color theme="0"/>
      <name val="Times New Roman"/>
      <family val="1"/>
    </font>
    <font>
      <b/>
      <sz val="26"/>
      <name val="Times New Roman"/>
      <family val="1"/>
    </font>
    <font>
      <b/>
      <sz val="12"/>
      <color theme="0"/>
      <name val="Times New Roman"/>
      <family val="1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.65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i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6">
    <xf numFmtId="0" fontId="0" fillId="0" borderId="0" xfId="0"/>
    <xf numFmtId="0" fontId="4" fillId="0" borderId="0" xfId="0" applyFont="1"/>
    <xf numFmtId="164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3" borderId="1" xfId="0" applyFont="1" applyFill="1" applyBorder="1"/>
    <xf numFmtId="164" fontId="7" fillId="3" borderId="1" xfId="0" applyNumberFormat="1" applyFont="1" applyFill="1" applyBorder="1"/>
    <xf numFmtId="0" fontId="4" fillId="0" borderId="1" xfId="0" applyFont="1" applyBorder="1"/>
    <xf numFmtId="164" fontId="4" fillId="0" borderId="1" xfId="0" applyNumberFormat="1" applyFont="1" applyBorder="1"/>
    <xf numFmtId="0" fontId="8" fillId="4" borderId="1" xfId="0" applyFont="1" applyFill="1" applyBorder="1" applyAlignment="1">
      <alignment horizontal="right"/>
    </xf>
    <xf numFmtId="164" fontId="8" fillId="4" borderId="1" xfId="0" applyNumberFormat="1" applyFont="1" applyFill="1" applyBorder="1"/>
    <xf numFmtId="164" fontId="5" fillId="2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7" fillId="3" borderId="1" xfId="0" applyFont="1" applyFill="1" applyBorder="1" applyAlignment="1">
      <alignment horizontal="right"/>
    </xf>
    <xf numFmtId="164" fontId="9" fillId="4" borderId="1" xfId="0" applyNumberFormat="1" applyFont="1" applyFill="1" applyBorder="1"/>
    <xf numFmtId="0" fontId="9" fillId="4" borderId="2" xfId="0" applyFont="1" applyFill="1" applyBorder="1" applyAlignment="1">
      <alignment horizontal="right"/>
    </xf>
    <xf numFmtId="0" fontId="9" fillId="4" borderId="3" xfId="0" applyFont="1" applyFill="1" applyBorder="1" applyAlignment="1">
      <alignment horizontal="right"/>
    </xf>
    <xf numFmtId="0" fontId="9" fillId="4" borderId="4" xfId="0" applyFont="1" applyFill="1" applyBorder="1" applyAlignment="1">
      <alignment horizontal="right"/>
    </xf>
    <xf numFmtId="0" fontId="10" fillId="0" borderId="0" xfId="0" applyFont="1" applyAlignment="1">
      <alignment horizontal="center"/>
    </xf>
    <xf numFmtId="164" fontId="10" fillId="0" borderId="0" xfId="0" applyNumberFormat="1" applyFont="1" applyAlignment="1">
      <alignment horizontal="center"/>
    </xf>
    <xf numFmtId="0" fontId="11" fillId="2" borderId="0" xfId="0" applyFont="1" applyFill="1" applyBorder="1" applyAlignment="1">
      <alignment horizontal="center"/>
    </xf>
    <xf numFmtId="9" fontId="12" fillId="2" borderId="0" xfId="1" applyFont="1" applyFill="1" applyBorder="1" applyAlignment="1"/>
    <xf numFmtId="0" fontId="11" fillId="0" borderId="0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164" fontId="13" fillId="3" borderId="5" xfId="0" applyNumberFormat="1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left"/>
    </xf>
    <xf numFmtId="164" fontId="13" fillId="5" borderId="5" xfId="0" applyNumberFormat="1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left"/>
    </xf>
    <xf numFmtId="9" fontId="10" fillId="6" borderId="5" xfId="1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left" wrapText="1"/>
    </xf>
    <xf numFmtId="164" fontId="13" fillId="5" borderId="5" xfId="0" applyNumberFormat="1" applyFont="1" applyFill="1" applyBorder="1" applyAlignment="1">
      <alignment horizontal="center" vertical="center"/>
    </xf>
    <xf numFmtId="164" fontId="13" fillId="5" borderId="5" xfId="1" applyNumberFormat="1" applyFont="1" applyFill="1" applyBorder="1" applyAlignment="1">
      <alignment horizontal="center" vertical="center"/>
    </xf>
    <xf numFmtId="9" fontId="10" fillId="6" borderId="5" xfId="1" applyFont="1" applyFill="1" applyBorder="1" applyAlignment="1">
      <alignment horizontal="center"/>
    </xf>
    <xf numFmtId="10" fontId="10" fillId="6" borderId="5" xfId="1" applyNumberFormat="1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/>
    </xf>
    <xf numFmtId="9" fontId="10" fillId="6" borderId="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9" fontId="0" fillId="0" borderId="0" xfId="1" applyFont="1" applyAlignment="1">
      <alignment horizontal="center"/>
    </xf>
    <xf numFmtId="164" fontId="0" fillId="0" borderId="0" xfId="0" applyNumberFormat="1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/>
    </xf>
    <xf numFmtId="0" fontId="0" fillId="0" borderId="0" xfId="0" applyAlignment="1"/>
    <xf numFmtId="164" fontId="0" fillId="0" borderId="0" xfId="0" applyNumberFormat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/>
    <xf numFmtId="164" fontId="3" fillId="0" borderId="1" xfId="0" applyNumberFormat="1" applyFont="1" applyBorder="1"/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/>
    <xf numFmtId="0" fontId="17" fillId="0" borderId="1" xfId="0" applyFont="1" applyBorder="1"/>
    <xf numFmtId="1" fontId="17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/>
    </xf>
    <xf numFmtId="164" fontId="18" fillId="3" borderId="1" xfId="0" applyNumberFormat="1" applyFont="1" applyFill="1" applyBorder="1"/>
    <xf numFmtId="0" fontId="18" fillId="3" borderId="1" xfId="0" applyFont="1" applyFill="1" applyBorder="1"/>
    <xf numFmtId="1" fontId="18" fillId="3" borderId="1" xfId="0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942975</xdr:colOff>
      <xdr:row>0</xdr:row>
      <xdr:rowOff>76200</xdr:rowOff>
    </xdr:from>
    <xdr:to>
      <xdr:col>4</xdr:col>
      <xdr:colOff>857250</xdr:colOff>
      <xdr:row>4</xdr:row>
      <xdr:rowOff>100965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9401" t="13485" r="7479" b="58215"/>
        <a:stretch/>
      </xdr:blipFill>
      <xdr:spPr bwMode="auto">
        <a:xfrm>
          <a:off x="1552575" y="76200"/>
          <a:ext cx="4705350" cy="78676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1847850</xdr:colOff>
      <xdr:row>1</xdr:row>
      <xdr:rowOff>19050</xdr:rowOff>
    </xdr:from>
    <xdr:to>
      <xdr:col>2</xdr:col>
      <xdr:colOff>1145540</xdr:colOff>
      <xdr:row>5</xdr:row>
      <xdr:rowOff>5715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9401" t="13485" r="7479" b="58215"/>
        <a:stretch/>
      </xdr:blipFill>
      <xdr:spPr bwMode="auto">
        <a:xfrm>
          <a:off x="2105025" y="219075"/>
          <a:ext cx="4326890" cy="82486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629061</xdr:colOff>
      <xdr:row>0</xdr:row>
      <xdr:rowOff>80341</xdr:rowOff>
    </xdr:from>
    <xdr:to>
      <xdr:col>10</xdr:col>
      <xdr:colOff>132730</xdr:colOff>
      <xdr:row>4</xdr:row>
      <xdr:rowOff>143206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9401" t="13485" r="7479" b="58215"/>
        <a:stretch/>
      </xdr:blipFill>
      <xdr:spPr bwMode="auto">
        <a:xfrm>
          <a:off x="3277011" y="80341"/>
          <a:ext cx="4342369" cy="82486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86136</xdr:colOff>
      <xdr:row>0</xdr:row>
      <xdr:rowOff>127966</xdr:rowOff>
    </xdr:from>
    <xdr:to>
      <xdr:col>9</xdr:col>
      <xdr:colOff>475630</xdr:colOff>
      <xdr:row>5</xdr:row>
      <xdr:rowOff>331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9401" t="13485" r="7479" b="58215"/>
        <a:stretch/>
      </xdr:blipFill>
      <xdr:spPr bwMode="auto">
        <a:xfrm>
          <a:off x="3448461" y="127966"/>
          <a:ext cx="3637519" cy="82486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ocuments/PRO%2025/INSENTIVO%20SUC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SENTIVO 21 SUCO"/>
      <sheetName val="Kustu Administrasaun"/>
      <sheetName val="MAU-NUNU"/>
      <sheetName val="SUCO 6 A.4"/>
      <sheetName val="SUCO 3A.5"/>
      <sheetName val="SUCO 3 A6"/>
      <sheetName val="SUCO 2 A7"/>
      <sheetName val="SUCO 2 A8"/>
      <sheetName val="SUCO 1 A9"/>
      <sheetName val="SUCO 2 A10"/>
      <sheetName val="SUCO 1 A12"/>
      <sheetName val="SUMARIO"/>
      <sheetName val="E. INSENTIVO"/>
      <sheetName val="E. KUSTU AD"/>
      <sheetName val="Formasaun"/>
      <sheetName val="OPERASIONAL"/>
      <sheetName val="pursentu eekusaun"/>
      <sheetName val="Sheet2"/>
      <sheetName val="Sheet1"/>
      <sheetName val="trimester 1 NO 3"/>
      <sheetName val="TRIMSTER 2 NO 4"/>
      <sheetName val="REZUMU"/>
      <sheetName val="Sheet4"/>
      <sheetName val="Sheet5"/>
      <sheetName val="R1"/>
      <sheetName val="R2"/>
    </sheetNames>
    <sheetDataSet>
      <sheetData sheetId="0"/>
      <sheetData sheetId="1">
        <row r="11">
          <cell r="F11">
            <v>32100</v>
          </cell>
        </row>
      </sheetData>
      <sheetData sheetId="2"/>
      <sheetData sheetId="3"/>
      <sheetData sheetId="4"/>
      <sheetData sheetId="5"/>
      <sheetData sheetId="6">
        <row r="16">
          <cell r="C16">
            <v>17</v>
          </cell>
        </row>
      </sheetData>
      <sheetData sheetId="7"/>
      <sheetData sheetId="8"/>
      <sheetData sheetId="9"/>
      <sheetData sheetId="10"/>
      <sheetData sheetId="11"/>
      <sheetData sheetId="12">
        <row r="31">
          <cell r="E31">
            <v>645536</v>
          </cell>
        </row>
      </sheetData>
      <sheetData sheetId="13">
        <row r="32">
          <cell r="G32">
            <v>32100</v>
          </cell>
        </row>
      </sheetData>
      <sheetData sheetId="14"/>
      <sheetData sheetId="15"/>
      <sheetData sheetId="16"/>
      <sheetData sheetId="17">
        <row r="17">
          <cell r="D17">
            <v>526</v>
          </cell>
        </row>
        <row r="18">
          <cell r="D18">
            <v>600</v>
          </cell>
        </row>
      </sheetData>
      <sheetData sheetId="18"/>
      <sheetData sheetId="19">
        <row r="29">
          <cell r="N29">
            <v>158671.5</v>
          </cell>
        </row>
      </sheetData>
      <sheetData sheetId="20"/>
      <sheetData sheetId="21"/>
      <sheetData sheetId="22"/>
      <sheetData sheetId="23">
        <row r="23">
          <cell r="E23">
            <v>8025</v>
          </cell>
        </row>
      </sheetData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opLeftCell="A7" workbookViewId="0">
      <selection activeCell="I21" sqref="I21"/>
    </sheetView>
  </sheetViews>
  <sheetFormatPr defaultRowHeight="15"/>
  <cols>
    <col min="2" max="2" width="41" bestFit="1" customWidth="1"/>
    <col min="3" max="3" width="17.28515625" bestFit="1" customWidth="1"/>
    <col min="4" max="4" width="13.5703125" bestFit="1" customWidth="1"/>
    <col min="5" max="5" width="15.5703125" bestFit="1" customWidth="1"/>
    <col min="6" max="6" width="18.85546875" bestFit="1" customWidth="1"/>
  </cols>
  <sheetData>
    <row r="1" spans="1:6">
      <c r="A1" s="1"/>
      <c r="B1" s="1"/>
      <c r="C1" s="1"/>
      <c r="D1" s="1"/>
      <c r="E1" s="2"/>
      <c r="F1" s="2"/>
    </row>
    <row r="2" spans="1:6">
      <c r="A2" s="1"/>
      <c r="B2" s="1"/>
      <c r="C2" s="1"/>
      <c r="D2" s="1"/>
      <c r="E2" s="2"/>
      <c r="F2" s="2"/>
    </row>
    <row r="3" spans="1:6">
      <c r="A3" s="1"/>
      <c r="B3" s="1"/>
      <c r="C3" s="1"/>
      <c r="D3" s="1"/>
      <c r="E3" s="2"/>
      <c r="F3" s="2"/>
    </row>
    <row r="4" spans="1:6">
      <c r="A4" s="1"/>
      <c r="B4" s="1"/>
      <c r="C4" s="1"/>
      <c r="D4" s="1"/>
      <c r="E4" s="2"/>
      <c r="F4" s="2"/>
    </row>
    <row r="5" spans="1:6">
      <c r="A5" s="1"/>
      <c r="B5" s="1"/>
      <c r="C5" s="1"/>
      <c r="D5" s="1"/>
      <c r="E5" s="2"/>
      <c r="F5" s="2"/>
    </row>
    <row r="6" spans="1:6" ht="27.75">
      <c r="A6" s="3" t="s">
        <v>0</v>
      </c>
      <c r="B6" s="4"/>
      <c r="C6" s="4"/>
      <c r="D6" s="4"/>
      <c r="E6" s="4"/>
      <c r="F6" s="4"/>
    </row>
    <row r="7" spans="1:6" ht="20.25">
      <c r="A7" s="5" t="s">
        <v>1</v>
      </c>
      <c r="B7" s="5" t="s">
        <v>2</v>
      </c>
      <c r="C7" s="5" t="s">
        <v>3</v>
      </c>
      <c r="D7" s="5" t="s">
        <v>4</v>
      </c>
      <c r="E7" s="6" t="s">
        <v>5</v>
      </c>
      <c r="F7" s="6" t="s">
        <v>6</v>
      </c>
    </row>
    <row r="8" spans="1:6">
      <c r="A8" s="7">
        <v>1</v>
      </c>
      <c r="B8" s="7" t="s">
        <v>7</v>
      </c>
      <c r="C8" s="7">
        <f>21*1</f>
        <v>21</v>
      </c>
      <c r="D8" s="7">
        <v>12</v>
      </c>
      <c r="E8" s="8">
        <v>250</v>
      </c>
      <c r="F8" s="8">
        <f>E8*D8*C8</f>
        <v>63000</v>
      </c>
    </row>
    <row r="9" spans="1:6">
      <c r="A9" s="7">
        <v>2</v>
      </c>
      <c r="B9" s="7" t="s">
        <v>8</v>
      </c>
      <c r="C9" s="7">
        <v>131</v>
      </c>
      <c r="D9" s="7">
        <v>12</v>
      </c>
      <c r="E9" s="8">
        <v>150</v>
      </c>
      <c r="F9" s="8">
        <f>E9*D9*C9</f>
        <v>235800</v>
      </c>
    </row>
    <row r="10" spans="1:6">
      <c r="A10" s="7">
        <v>3</v>
      </c>
      <c r="B10" s="7" t="s">
        <v>9</v>
      </c>
      <c r="C10" s="7">
        <f>262+21+42</f>
        <v>325</v>
      </c>
      <c r="D10" s="7">
        <v>12</v>
      </c>
      <c r="E10" s="8">
        <v>40</v>
      </c>
      <c r="F10" s="8">
        <f>E10*D10*C10</f>
        <v>156000</v>
      </c>
    </row>
    <row r="11" spans="1:6">
      <c r="A11" s="7">
        <v>4</v>
      </c>
      <c r="B11" s="7" t="s">
        <v>10</v>
      </c>
      <c r="C11" s="7">
        <v>21</v>
      </c>
      <c r="D11" s="7">
        <v>12</v>
      </c>
      <c r="E11" s="8">
        <v>170</v>
      </c>
      <c r="F11" s="8">
        <f>E11*D11*C11</f>
        <v>42840</v>
      </c>
    </row>
    <row r="12" spans="1:6">
      <c r="A12" s="7">
        <v>5</v>
      </c>
      <c r="B12" s="7" t="s">
        <v>11</v>
      </c>
      <c r="C12" s="7">
        <f>21*3</f>
        <v>63</v>
      </c>
      <c r="D12" s="7">
        <v>12</v>
      </c>
      <c r="E12" s="8">
        <v>150</v>
      </c>
      <c r="F12" s="8">
        <f>E12*D12*C12</f>
        <v>113400</v>
      </c>
    </row>
    <row r="13" spans="1:6">
      <c r="A13" s="9" t="s">
        <v>12</v>
      </c>
      <c r="B13" s="9"/>
      <c r="C13" s="9"/>
      <c r="D13" s="9"/>
      <c r="E13" s="9"/>
      <c r="F13" s="10">
        <f>SUM(F8:F12)</f>
        <v>611040</v>
      </c>
    </row>
    <row r="14" spans="1:6" ht="27">
      <c r="A14" s="3" t="s">
        <v>13</v>
      </c>
      <c r="B14" s="3"/>
      <c r="C14" s="3"/>
      <c r="D14" s="3"/>
      <c r="E14" s="3"/>
      <c r="F14" s="3"/>
    </row>
    <row r="15" spans="1:6">
      <c r="A15" s="7">
        <v>1</v>
      </c>
      <c r="B15" s="7" t="s">
        <v>14</v>
      </c>
      <c r="C15" s="7">
        <f>C8+C9</f>
        <v>152</v>
      </c>
      <c r="D15" s="7">
        <v>2</v>
      </c>
      <c r="E15" s="8">
        <v>25</v>
      </c>
      <c r="F15" s="8">
        <f>E15*D15*C15</f>
        <v>7600</v>
      </c>
    </row>
    <row r="16" spans="1:6">
      <c r="A16" s="7">
        <v>2</v>
      </c>
      <c r="B16" s="7" t="str">
        <f>B10</f>
        <v>Delegado/a, Lia nain, Juventude Feto no Mane</v>
      </c>
      <c r="C16" s="7">
        <f>C10</f>
        <v>325</v>
      </c>
      <c r="D16" s="7">
        <v>2</v>
      </c>
      <c r="E16" s="8">
        <v>5</v>
      </c>
      <c r="F16" s="8">
        <f>E16*D16*C16</f>
        <v>3250</v>
      </c>
    </row>
    <row r="17" spans="1:6">
      <c r="A17" s="9" t="s">
        <v>15</v>
      </c>
      <c r="B17" s="9"/>
      <c r="C17" s="9"/>
      <c r="D17" s="9"/>
      <c r="E17" s="9"/>
      <c r="F17" s="10">
        <f>F16+F15</f>
        <v>10850</v>
      </c>
    </row>
    <row r="18" spans="1:6">
      <c r="A18" s="9" t="s">
        <v>16</v>
      </c>
      <c r="B18" s="9"/>
      <c r="C18" s="9"/>
      <c r="D18" s="9"/>
      <c r="E18" s="9"/>
      <c r="F18" s="10">
        <f>F17+F13</f>
        <v>621890</v>
      </c>
    </row>
    <row r="19" spans="1:6" ht="27">
      <c r="A19" s="11" t="s">
        <v>17</v>
      </c>
      <c r="B19" s="3"/>
      <c r="C19" s="3"/>
      <c r="D19" s="3"/>
      <c r="E19" s="3"/>
      <c r="F19" s="3"/>
    </row>
    <row r="20" spans="1:6" ht="20.25">
      <c r="A20" s="5" t="s">
        <v>1</v>
      </c>
      <c r="B20" s="5" t="s">
        <v>18</v>
      </c>
      <c r="C20" s="5" t="s">
        <v>19</v>
      </c>
      <c r="D20" s="5" t="s">
        <v>20</v>
      </c>
      <c r="E20" s="6" t="s">
        <v>21</v>
      </c>
      <c r="F20" s="6" t="s">
        <v>6</v>
      </c>
    </row>
    <row r="21" spans="1:6">
      <c r="A21" s="12">
        <v>1</v>
      </c>
      <c r="B21" s="7" t="s">
        <v>18</v>
      </c>
      <c r="C21" s="7">
        <v>21</v>
      </c>
      <c r="D21" s="7">
        <v>12</v>
      </c>
      <c r="E21" s="8" t="s">
        <v>22</v>
      </c>
      <c r="F21" s="8">
        <f>'[1]Kustu Administrasaun'!F11</f>
        <v>32100</v>
      </c>
    </row>
    <row r="22" spans="1:6">
      <c r="A22" s="9" t="s">
        <v>23</v>
      </c>
      <c r="B22" s="9"/>
      <c r="C22" s="9"/>
      <c r="D22" s="9"/>
      <c r="E22" s="9"/>
      <c r="F22" s="10">
        <f>F21</f>
        <v>32100</v>
      </c>
    </row>
    <row r="23" spans="1:6" ht="27">
      <c r="A23" s="3" t="s">
        <v>24</v>
      </c>
      <c r="B23" s="3"/>
      <c r="C23" s="3"/>
      <c r="D23" s="3"/>
      <c r="E23" s="3"/>
      <c r="F23" s="3"/>
    </row>
    <row r="24" spans="1:6" ht="20.25">
      <c r="A24" s="13" t="s">
        <v>1</v>
      </c>
      <c r="B24" s="5" t="s">
        <v>25</v>
      </c>
      <c r="C24" s="5" t="s">
        <v>26</v>
      </c>
      <c r="D24" s="5" t="s">
        <v>20</v>
      </c>
      <c r="E24" s="6" t="s">
        <v>27</v>
      </c>
      <c r="F24" s="6" t="s">
        <v>6</v>
      </c>
    </row>
    <row r="25" spans="1:6">
      <c r="A25" s="12">
        <v>1</v>
      </c>
      <c r="B25" s="7" t="s">
        <v>28</v>
      </c>
      <c r="C25" s="7">
        <f>21*2</f>
        <v>42</v>
      </c>
      <c r="D25" s="7">
        <v>2</v>
      </c>
      <c r="E25" s="8">
        <f>263/2</f>
        <v>131.5</v>
      </c>
      <c r="F25" s="8">
        <f>E25*D25*C25</f>
        <v>11046</v>
      </c>
    </row>
    <row r="26" spans="1:6">
      <c r="A26" s="12">
        <v>2</v>
      </c>
      <c r="B26" s="7" t="s">
        <v>29</v>
      </c>
      <c r="C26" s="7">
        <f>C25</f>
        <v>42</v>
      </c>
      <c r="D26" s="7">
        <v>2</v>
      </c>
      <c r="E26" s="8">
        <f>300/2</f>
        <v>150</v>
      </c>
      <c r="F26" s="8">
        <f>E26*D26*C26</f>
        <v>12600</v>
      </c>
    </row>
    <row r="27" spans="1:6" ht="20.25">
      <c r="A27" s="9" t="s">
        <v>30</v>
      </c>
      <c r="B27" s="9"/>
      <c r="C27" s="9"/>
      <c r="D27" s="9"/>
      <c r="E27" s="9"/>
      <c r="F27" s="14">
        <f>F26+F25</f>
        <v>23646</v>
      </c>
    </row>
    <row r="28" spans="1:6" ht="20.25">
      <c r="A28" s="15" t="s">
        <v>31</v>
      </c>
      <c r="B28" s="16"/>
      <c r="C28" s="16"/>
      <c r="D28" s="16"/>
      <c r="E28" s="17"/>
      <c r="F28" s="14">
        <f>F27+F22+F18</f>
        <v>677636</v>
      </c>
    </row>
  </sheetData>
  <mergeCells count="10">
    <mergeCell ref="A22:E22"/>
    <mergeCell ref="A23:F23"/>
    <mergeCell ref="A27:E27"/>
    <mergeCell ref="A28:E28"/>
    <mergeCell ref="A6:F6"/>
    <mergeCell ref="A13:E13"/>
    <mergeCell ref="A14:F14"/>
    <mergeCell ref="A17:E17"/>
    <mergeCell ref="A18:E18"/>
    <mergeCell ref="A19:F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8"/>
  <sheetViews>
    <sheetView topLeftCell="A3" workbookViewId="0">
      <selection activeCell="K18" sqref="K18"/>
    </sheetView>
  </sheetViews>
  <sheetFormatPr defaultRowHeight="15"/>
  <cols>
    <col min="1" max="1" width="3.85546875" bestFit="1" customWidth="1"/>
    <col min="2" max="2" width="38" bestFit="1" customWidth="1"/>
    <col min="3" max="3" width="18.28515625" bestFit="1" customWidth="1"/>
    <col min="4" max="4" width="13.85546875" bestFit="1" customWidth="1"/>
    <col min="5" max="5" width="16.140625" bestFit="1" customWidth="1"/>
    <col min="6" max="6" width="18.42578125" customWidth="1"/>
    <col min="7" max="7" width="18" bestFit="1" customWidth="1"/>
    <col min="8" max="8" width="17.85546875" bestFit="1" customWidth="1"/>
  </cols>
  <sheetData>
    <row r="1" spans="1:8" ht="15.75">
      <c r="A1" s="18"/>
      <c r="B1" s="18"/>
      <c r="C1" s="19"/>
      <c r="D1" s="19"/>
      <c r="E1" s="18"/>
      <c r="F1" s="18"/>
      <c r="G1" s="18"/>
      <c r="H1" s="18"/>
    </row>
    <row r="2" spans="1:8" ht="15.75">
      <c r="A2" s="18"/>
      <c r="B2" s="18"/>
      <c r="C2" s="19"/>
      <c r="D2" s="19"/>
      <c r="E2" s="18"/>
      <c r="F2" s="18"/>
      <c r="G2" s="18"/>
      <c r="H2" s="18"/>
    </row>
    <row r="3" spans="1:8" ht="15.75">
      <c r="A3" s="18"/>
      <c r="B3" s="18"/>
      <c r="C3" s="19"/>
      <c r="D3" s="19"/>
      <c r="E3" s="18"/>
      <c r="F3" s="18"/>
      <c r="G3" s="18"/>
      <c r="H3" s="18"/>
    </row>
    <row r="4" spans="1:8" ht="15.75">
      <c r="A4" s="18"/>
      <c r="B4" s="18"/>
      <c r="C4" s="19"/>
      <c r="D4" s="19"/>
      <c r="E4" s="18"/>
      <c r="F4" s="18"/>
      <c r="G4" s="18"/>
      <c r="H4" s="18"/>
    </row>
    <row r="5" spans="1:8" ht="15.75">
      <c r="A5" s="18"/>
      <c r="B5" s="18"/>
      <c r="C5" s="19"/>
      <c r="D5" s="19"/>
      <c r="E5" s="18"/>
      <c r="F5" s="18"/>
      <c r="G5" s="18"/>
      <c r="H5" s="18"/>
    </row>
    <row r="6" spans="1:8" ht="15.75">
      <c r="A6" s="18"/>
      <c r="B6" s="18"/>
      <c r="C6" s="19"/>
      <c r="D6" s="19"/>
      <c r="E6" s="18"/>
      <c r="F6" s="18"/>
      <c r="G6" s="18"/>
      <c r="H6" s="18"/>
    </row>
    <row r="7" spans="1:8" ht="33">
      <c r="A7" s="20" t="s">
        <v>32</v>
      </c>
      <c r="B7" s="20"/>
      <c r="C7" s="20"/>
      <c r="D7" s="20"/>
      <c r="E7" s="20"/>
      <c r="F7" s="20"/>
      <c r="G7" s="20"/>
      <c r="H7" s="21">
        <v>1</v>
      </c>
    </row>
    <row r="8" spans="1:8" ht="33.75" thickBot="1">
      <c r="A8" s="22"/>
      <c r="B8" s="22"/>
      <c r="C8" s="22"/>
      <c r="D8" s="22"/>
      <c r="E8" s="22"/>
      <c r="F8" s="22"/>
      <c r="G8" s="22"/>
      <c r="H8" s="22"/>
    </row>
    <row r="9" spans="1:8" ht="17.25" thickTop="1" thickBot="1">
      <c r="A9" s="23" t="s">
        <v>1</v>
      </c>
      <c r="B9" s="23" t="s">
        <v>33</v>
      </c>
      <c r="C9" s="24" t="s">
        <v>34</v>
      </c>
      <c r="D9" s="24" t="s">
        <v>35</v>
      </c>
      <c r="E9" s="23" t="s">
        <v>36</v>
      </c>
      <c r="F9" s="23" t="s">
        <v>37</v>
      </c>
      <c r="G9" s="23" t="s">
        <v>38</v>
      </c>
      <c r="H9" s="23" t="s">
        <v>39</v>
      </c>
    </row>
    <row r="10" spans="1:8" ht="17.25" thickTop="1" thickBot="1">
      <c r="A10" s="25">
        <v>1</v>
      </c>
      <c r="B10" s="26" t="s">
        <v>40</v>
      </c>
      <c r="C10" s="27">
        <f>'[1]E. KUSTU AD'!G32</f>
        <v>32100</v>
      </c>
      <c r="D10" s="27">
        <f>C10-(E10+F10+G10+H10)</f>
        <v>0</v>
      </c>
      <c r="E10" s="27">
        <f>[1]Sheet5!E23</f>
        <v>8025</v>
      </c>
      <c r="F10" s="27">
        <f>E10</f>
        <v>8025</v>
      </c>
      <c r="G10" s="27">
        <f>F10</f>
        <v>8025</v>
      </c>
      <c r="H10" s="27">
        <f>G10</f>
        <v>8025</v>
      </c>
    </row>
    <row r="11" spans="1:8" ht="17.25" thickTop="1" thickBot="1">
      <c r="A11" s="28">
        <v>1</v>
      </c>
      <c r="B11" s="29" t="s">
        <v>41</v>
      </c>
      <c r="C11" s="30">
        <f>E11+F11+G11+H11</f>
        <v>1</v>
      </c>
      <c r="D11" s="30">
        <f>H7-(E11+F11+G11+H11)</f>
        <v>0</v>
      </c>
      <c r="E11" s="30">
        <f>E10/C10</f>
        <v>0.25</v>
      </c>
      <c r="F11" s="30">
        <f>F10/C10</f>
        <v>0.25</v>
      </c>
      <c r="G11" s="30">
        <f>G10/C10</f>
        <v>0.25</v>
      </c>
      <c r="H11" s="30">
        <f>H10/C10</f>
        <v>0.25</v>
      </c>
    </row>
    <row r="12" spans="1:8" ht="33" thickTop="1" thickBot="1">
      <c r="A12" s="25">
        <v>2</v>
      </c>
      <c r="B12" s="31" t="s">
        <v>42</v>
      </c>
      <c r="C12" s="32">
        <f>'[1]E. INSENTIVO'!E31</f>
        <v>645536</v>
      </c>
      <c r="D12" s="33">
        <f>C12-(E12+F12+G12+H12)</f>
        <v>0</v>
      </c>
      <c r="E12" s="32">
        <f>'[1]trimester 1 NO 3'!N29</f>
        <v>158671.5</v>
      </c>
      <c r="F12" s="32">
        <f>'TRIMESTER II NO IV'!N29</f>
        <v>164096.5</v>
      </c>
      <c r="G12" s="32">
        <f>E12</f>
        <v>158671.5</v>
      </c>
      <c r="H12" s="32">
        <f>F12</f>
        <v>164096.5</v>
      </c>
    </row>
    <row r="13" spans="1:8" ht="17.25" thickTop="1" thickBot="1">
      <c r="A13" s="28">
        <v>2</v>
      </c>
      <c r="B13" s="29" t="str">
        <f>B11</f>
        <v>Pursentu Ezekusaun</v>
      </c>
      <c r="C13" s="34">
        <f>SUM(E13:H13)</f>
        <v>1</v>
      </c>
      <c r="D13" s="34">
        <f>H7-(E13+F13+G13+H13)</f>
        <v>0</v>
      </c>
      <c r="E13" s="35">
        <f>E12/C12</f>
        <v>0.24579806548356714</v>
      </c>
      <c r="F13" s="35">
        <f>F12/C12</f>
        <v>0.25420193451643286</v>
      </c>
      <c r="G13" s="35">
        <f>G12/C12</f>
        <v>0.24579806548356714</v>
      </c>
      <c r="H13" s="35">
        <f>H12/C12</f>
        <v>0.25420193451643286</v>
      </c>
    </row>
    <row r="14" spans="1:8" ht="17.25" thickTop="1" thickBot="1">
      <c r="A14" s="25">
        <v>3</v>
      </c>
      <c r="B14" s="26" t="s">
        <v>43</v>
      </c>
      <c r="C14" s="27">
        <v>0</v>
      </c>
      <c r="D14" s="32">
        <v>0</v>
      </c>
      <c r="E14" s="27">
        <v>0</v>
      </c>
      <c r="F14" s="27">
        <v>0</v>
      </c>
      <c r="G14" s="27">
        <v>0</v>
      </c>
      <c r="H14" s="27">
        <v>0</v>
      </c>
    </row>
    <row r="15" spans="1:8" ht="17.25" thickTop="1" thickBot="1">
      <c r="A15" s="28">
        <v>3</v>
      </c>
      <c r="B15" s="29" t="str">
        <f>B13</f>
        <v>Pursentu Ezekusaun</v>
      </c>
      <c r="C15" s="30">
        <v>0</v>
      </c>
      <c r="D15" s="34">
        <v>0</v>
      </c>
      <c r="E15" s="30">
        <v>0</v>
      </c>
      <c r="F15" s="30">
        <v>0</v>
      </c>
      <c r="G15" s="30">
        <v>0</v>
      </c>
      <c r="H15" s="30">
        <v>0</v>
      </c>
    </row>
    <row r="16" spans="1:8" ht="17.25" thickTop="1" thickBot="1">
      <c r="A16" s="25">
        <v>4</v>
      </c>
      <c r="B16" s="26" t="s">
        <v>44</v>
      </c>
      <c r="C16" s="27">
        <v>5520</v>
      </c>
      <c r="D16" s="32">
        <v>0</v>
      </c>
      <c r="E16" s="27">
        <v>1380</v>
      </c>
      <c r="F16" s="27">
        <f>E16</f>
        <v>1380</v>
      </c>
      <c r="G16" s="27">
        <f>F16</f>
        <v>1380</v>
      </c>
      <c r="H16" s="27">
        <f>G16</f>
        <v>1380</v>
      </c>
    </row>
    <row r="17" spans="1:8" ht="17.25" thickTop="1" thickBot="1">
      <c r="A17" s="28">
        <v>4</v>
      </c>
      <c r="B17" s="29" t="str">
        <f>B15</f>
        <v>Pursentu Ezekusaun</v>
      </c>
      <c r="C17" s="30">
        <f>SUM(E17:H17)</f>
        <v>1</v>
      </c>
      <c r="D17" s="34">
        <f>H7-(E17+F17+G17+H17)</f>
        <v>0</v>
      </c>
      <c r="E17" s="34">
        <f>E16/C16</f>
        <v>0.25</v>
      </c>
      <c r="F17" s="34">
        <f>F16/C16</f>
        <v>0.25</v>
      </c>
      <c r="G17" s="34">
        <f>G16/C16</f>
        <v>0.25</v>
      </c>
      <c r="H17" s="34">
        <f>H16/C16</f>
        <v>0.25</v>
      </c>
    </row>
    <row r="18" spans="1:8" ht="17.25" thickTop="1" thickBot="1">
      <c r="A18" s="36" t="s">
        <v>45</v>
      </c>
      <c r="B18" s="36"/>
      <c r="C18" s="27">
        <f>C16+C14+C12+C10</f>
        <v>683156</v>
      </c>
      <c r="D18" s="32">
        <f t="shared" ref="D18" si="0">C18-(E18+F18+G18+H18)</f>
        <v>0</v>
      </c>
      <c r="E18" s="27">
        <f>E16+E14+E12+E10</f>
        <v>168076.5</v>
      </c>
      <c r="F18" s="27">
        <f>F16+F14+F12+F10</f>
        <v>173501.5</v>
      </c>
      <c r="G18" s="27">
        <f>G16+G14+G12+G10</f>
        <v>168076.5</v>
      </c>
      <c r="H18" s="27">
        <f>H16+H14+H12+H10</f>
        <v>173501.5</v>
      </c>
    </row>
    <row r="19" spans="1:8" ht="17.25" thickTop="1" thickBot="1">
      <c r="A19" s="37" t="s">
        <v>46</v>
      </c>
      <c r="B19" s="37"/>
      <c r="C19" s="30">
        <f>SUM(E19:H19)</f>
        <v>1</v>
      </c>
      <c r="D19" s="34">
        <f>H7-(E19+F19+G19+H19)</f>
        <v>0</v>
      </c>
      <c r="E19" s="38">
        <f>(E17+E15+E13+E11)/3</f>
        <v>0.24859935516118906</v>
      </c>
      <c r="F19" s="38">
        <f>(F17+F15+F13+F11)/3</f>
        <v>0.25140064483881092</v>
      </c>
      <c r="G19" s="38">
        <f>(G17+G15+G13+G11)/3</f>
        <v>0.24859935516118906</v>
      </c>
      <c r="H19" s="38">
        <f>(H17+H15+H13+H11)/3</f>
        <v>0.25140064483881092</v>
      </c>
    </row>
    <row r="20" spans="1:8" ht="15.75" thickTop="1">
      <c r="A20" s="39"/>
      <c r="B20" s="39"/>
      <c r="C20" s="40"/>
      <c r="D20" s="39"/>
      <c r="E20" s="39"/>
      <c r="F20" s="39"/>
      <c r="G20" s="39"/>
      <c r="H20" s="39"/>
    </row>
    <row r="21" spans="1:8">
      <c r="A21" s="39"/>
      <c r="B21" s="39"/>
      <c r="C21" s="41"/>
      <c r="D21" s="39"/>
      <c r="E21" s="39"/>
      <c r="F21" s="39"/>
      <c r="G21" s="39"/>
      <c r="H21" s="39"/>
    </row>
    <row r="22" spans="1:8">
      <c r="A22" s="39"/>
      <c r="B22" s="39"/>
      <c r="C22" s="42"/>
      <c r="D22" s="39"/>
      <c r="E22" s="39"/>
      <c r="F22" s="39"/>
      <c r="G22" s="39"/>
      <c r="H22" s="39"/>
    </row>
    <row r="23" spans="1:8" ht="15.75">
      <c r="A23" s="39"/>
      <c r="B23" s="43" t="s">
        <v>47</v>
      </c>
      <c r="C23" s="43"/>
      <c r="D23" s="43"/>
      <c r="E23" s="39"/>
      <c r="F23" s="44" t="s">
        <v>48</v>
      </c>
      <c r="G23" s="44"/>
      <c r="H23" s="39"/>
    </row>
    <row r="24" spans="1:8" ht="15.75">
      <c r="A24" s="39"/>
      <c r="B24" s="45"/>
      <c r="C24" s="45"/>
      <c r="D24" s="45"/>
      <c r="E24" s="39"/>
      <c r="F24" s="39"/>
      <c r="G24" s="39"/>
      <c r="H24" s="39"/>
    </row>
    <row r="25" spans="1:8" ht="15.75">
      <c r="A25" s="39"/>
      <c r="B25" s="45"/>
      <c r="C25" s="45"/>
      <c r="D25" s="45"/>
      <c r="E25" s="39"/>
      <c r="F25" s="39"/>
      <c r="G25" s="39"/>
      <c r="H25" s="39"/>
    </row>
    <row r="26" spans="1:8" ht="15.75">
      <c r="A26" s="39"/>
      <c r="B26" s="45"/>
      <c r="C26" s="45"/>
      <c r="D26" s="45"/>
      <c r="E26" s="39"/>
      <c r="F26" s="39"/>
      <c r="G26" s="39"/>
      <c r="H26" s="39"/>
    </row>
    <row r="27" spans="1:8" ht="15.75">
      <c r="A27" s="39"/>
      <c r="B27" s="43" t="s">
        <v>49</v>
      </c>
      <c r="C27" s="43"/>
      <c r="D27" s="43"/>
      <c r="E27" s="44" t="s">
        <v>50</v>
      </c>
      <c r="F27" s="44"/>
      <c r="G27" s="44"/>
      <c r="H27" s="44"/>
    </row>
    <row r="28" spans="1:8" ht="15.75">
      <c r="A28" s="39"/>
      <c r="B28" s="45" t="s">
        <v>51</v>
      </c>
      <c r="C28" s="45"/>
      <c r="D28" s="45"/>
      <c r="E28" s="39"/>
      <c r="F28" s="46" t="s">
        <v>52</v>
      </c>
      <c r="G28" s="46"/>
      <c r="H28" s="39"/>
    </row>
  </sheetData>
  <mergeCells count="5">
    <mergeCell ref="A7:G7"/>
    <mergeCell ref="A18:B18"/>
    <mergeCell ref="A19:B19"/>
    <mergeCell ref="F23:G23"/>
    <mergeCell ref="E27:H2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9"/>
  <sheetViews>
    <sheetView workbookViewId="0">
      <selection activeCell="R7" sqref="R7"/>
    </sheetView>
  </sheetViews>
  <sheetFormatPr defaultRowHeight="15"/>
  <cols>
    <col min="3" max="3" width="11.85546875" bestFit="1" customWidth="1"/>
    <col min="5" max="5" width="11.85546875" bestFit="1" customWidth="1"/>
    <col min="7" max="7" width="11.85546875" bestFit="1" customWidth="1"/>
    <col min="10" max="11" width="10.85546875" bestFit="1" customWidth="1"/>
    <col min="12" max="13" width="11.85546875" bestFit="1" customWidth="1"/>
    <col min="14" max="14" width="12.85546875" bestFit="1" customWidth="1"/>
  </cols>
  <sheetData>
    <row r="1" spans="1:14">
      <c r="C1" s="47"/>
      <c r="E1" s="47"/>
      <c r="H1" s="47"/>
      <c r="I1" s="47"/>
      <c r="J1" s="47"/>
      <c r="K1" s="47"/>
      <c r="L1" s="47"/>
      <c r="M1" s="47"/>
    </row>
    <row r="2" spans="1:14">
      <c r="C2" s="47"/>
      <c r="E2" s="47"/>
      <c r="H2" s="47"/>
      <c r="I2" s="47"/>
      <c r="J2" s="47"/>
      <c r="K2" s="47"/>
      <c r="L2" s="47"/>
      <c r="M2" s="47"/>
    </row>
    <row r="3" spans="1:14">
      <c r="C3" s="47"/>
      <c r="E3" s="47"/>
      <c r="H3" s="47"/>
      <c r="I3" s="47"/>
      <c r="J3" s="47"/>
      <c r="K3" s="47"/>
      <c r="L3" s="47"/>
      <c r="M3" s="47"/>
    </row>
    <row r="4" spans="1:14">
      <c r="C4" s="47"/>
      <c r="E4" s="47"/>
      <c r="H4" s="47"/>
      <c r="I4" s="47"/>
      <c r="J4" s="47"/>
      <c r="K4" s="47"/>
      <c r="L4" s="47"/>
      <c r="M4" s="47"/>
    </row>
    <row r="5" spans="1:14">
      <c r="C5" s="47"/>
      <c r="E5" s="47"/>
      <c r="H5" s="47"/>
      <c r="I5" s="47"/>
      <c r="J5" s="47"/>
      <c r="K5" s="47"/>
      <c r="L5" s="47"/>
      <c r="M5" s="47"/>
    </row>
    <row r="6" spans="1:14" ht="17.25">
      <c r="A6" s="48" t="s">
        <v>85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</row>
    <row r="7" spans="1:14" ht="90">
      <c r="A7" s="49" t="s">
        <v>1</v>
      </c>
      <c r="B7" s="49" t="s">
        <v>18</v>
      </c>
      <c r="C7" s="50" t="s">
        <v>53</v>
      </c>
      <c r="D7" s="51" t="s">
        <v>8</v>
      </c>
      <c r="E7" s="50" t="s">
        <v>54</v>
      </c>
      <c r="F7" s="49" t="s">
        <v>55</v>
      </c>
      <c r="G7" s="51" t="s">
        <v>56</v>
      </c>
      <c r="H7" s="50" t="s">
        <v>57</v>
      </c>
      <c r="I7" s="50" t="s">
        <v>58</v>
      </c>
      <c r="J7" s="50" t="s">
        <v>59</v>
      </c>
      <c r="K7" s="50" t="s">
        <v>60</v>
      </c>
      <c r="L7" s="50" t="s">
        <v>61</v>
      </c>
      <c r="M7" s="50" t="s">
        <v>62</v>
      </c>
      <c r="N7" s="51" t="s">
        <v>6</v>
      </c>
    </row>
    <row r="8" spans="1:14">
      <c r="A8" s="52">
        <v>1</v>
      </c>
      <c r="B8" s="52" t="s">
        <v>63</v>
      </c>
      <c r="C8" s="53">
        <f>250*1*3</f>
        <v>750</v>
      </c>
      <c r="D8" s="52">
        <v>7</v>
      </c>
      <c r="E8" s="53">
        <f>150*3*D8</f>
        <v>3150</v>
      </c>
      <c r="F8" s="52">
        <f>'[1]SUCO 2 A7'!C16</f>
        <v>17</v>
      </c>
      <c r="G8" s="53">
        <f>40*3*F8</f>
        <v>2040</v>
      </c>
      <c r="H8" s="53">
        <f>'[1]SUCO 2 A7'!M19</f>
        <v>0</v>
      </c>
      <c r="I8" s="53">
        <v>0</v>
      </c>
      <c r="J8" s="53">
        <f>[1]Sheet2!D18/4</f>
        <v>150</v>
      </c>
      <c r="K8" s="53">
        <f>[1]Sheet2!D17/4</f>
        <v>131.5</v>
      </c>
      <c r="L8" s="53">
        <f t="shared" ref="L8:L28" si="0">170*1*3</f>
        <v>510</v>
      </c>
      <c r="M8" s="53">
        <f>150*3*3</f>
        <v>1350</v>
      </c>
      <c r="N8" s="54">
        <f t="shared" ref="N8:N28" si="1">C8+E8+G8+H8+I8+J8+K8+L8+M8</f>
        <v>8081.5</v>
      </c>
    </row>
    <row r="9" spans="1:14">
      <c r="A9" s="52">
        <v>2</v>
      </c>
      <c r="B9" s="52" t="s">
        <v>64</v>
      </c>
      <c r="C9" s="53">
        <f t="shared" ref="C9:C28" si="2">250*1*3</f>
        <v>750</v>
      </c>
      <c r="D9" s="52">
        <v>5</v>
      </c>
      <c r="E9" s="53">
        <f t="shared" ref="E9:E29" si="3">150*3*D9</f>
        <v>2250</v>
      </c>
      <c r="F9" s="52">
        <v>13</v>
      </c>
      <c r="G9" s="53">
        <f t="shared" ref="G9:G29" si="4">40*3*F9</f>
        <v>1560</v>
      </c>
      <c r="H9" s="53">
        <v>0</v>
      </c>
      <c r="I9" s="53">
        <v>0</v>
      </c>
      <c r="J9" s="53">
        <f t="shared" ref="J9:K24" si="5">J8</f>
        <v>150</v>
      </c>
      <c r="K9" s="53">
        <f t="shared" si="5"/>
        <v>131.5</v>
      </c>
      <c r="L9" s="53">
        <f t="shared" si="0"/>
        <v>510</v>
      </c>
      <c r="M9" s="53">
        <f t="shared" ref="M9:M28" si="6">M8</f>
        <v>1350</v>
      </c>
      <c r="N9" s="54">
        <f t="shared" si="1"/>
        <v>6701.5</v>
      </c>
    </row>
    <row r="10" spans="1:14">
      <c r="A10" s="52">
        <v>3</v>
      </c>
      <c r="B10" s="52" t="s">
        <v>65</v>
      </c>
      <c r="C10" s="53">
        <f t="shared" si="2"/>
        <v>750</v>
      </c>
      <c r="D10" s="52">
        <v>5</v>
      </c>
      <c r="E10" s="53">
        <f t="shared" si="3"/>
        <v>2250</v>
      </c>
      <c r="F10" s="52">
        <v>13</v>
      </c>
      <c r="G10" s="53">
        <f t="shared" si="4"/>
        <v>1560</v>
      </c>
      <c r="H10" s="53">
        <v>0</v>
      </c>
      <c r="I10" s="53">
        <v>0</v>
      </c>
      <c r="J10" s="53">
        <f t="shared" si="5"/>
        <v>150</v>
      </c>
      <c r="K10" s="53">
        <f t="shared" si="5"/>
        <v>131.5</v>
      </c>
      <c r="L10" s="53">
        <f t="shared" si="0"/>
        <v>510</v>
      </c>
      <c r="M10" s="53">
        <f t="shared" si="6"/>
        <v>1350</v>
      </c>
      <c r="N10" s="54">
        <f t="shared" si="1"/>
        <v>6701.5</v>
      </c>
    </row>
    <row r="11" spans="1:14">
      <c r="A11" s="52">
        <v>4</v>
      </c>
      <c r="B11" s="52" t="s">
        <v>66</v>
      </c>
      <c r="C11" s="53">
        <f t="shared" si="2"/>
        <v>750</v>
      </c>
      <c r="D11" s="52">
        <v>4</v>
      </c>
      <c r="E11" s="53">
        <f t="shared" si="3"/>
        <v>1800</v>
      </c>
      <c r="F11" s="52">
        <v>11</v>
      </c>
      <c r="G11" s="53">
        <f t="shared" si="4"/>
        <v>1320</v>
      </c>
      <c r="H11" s="53">
        <v>0</v>
      </c>
      <c r="I11" s="53">
        <v>0</v>
      </c>
      <c r="J11" s="53">
        <f t="shared" si="5"/>
        <v>150</v>
      </c>
      <c r="K11" s="53">
        <f t="shared" si="5"/>
        <v>131.5</v>
      </c>
      <c r="L11" s="53">
        <f t="shared" si="0"/>
        <v>510</v>
      </c>
      <c r="M11" s="53">
        <f t="shared" si="6"/>
        <v>1350</v>
      </c>
      <c r="N11" s="54">
        <f t="shared" si="1"/>
        <v>6011.5</v>
      </c>
    </row>
    <row r="12" spans="1:14">
      <c r="A12" s="52">
        <v>5</v>
      </c>
      <c r="B12" s="52" t="s">
        <v>67</v>
      </c>
      <c r="C12" s="53">
        <f t="shared" si="2"/>
        <v>750</v>
      </c>
      <c r="D12" s="52">
        <v>4</v>
      </c>
      <c r="E12" s="53">
        <f t="shared" si="3"/>
        <v>1800</v>
      </c>
      <c r="F12" s="52">
        <v>11</v>
      </c>
      <c r="G12" s="53">
        <f t="shared" si="4"/>
        <v>1320</v>
      </c>
      <c r="H12" s="53">
        <v>0</v>
      </c>
      <c r="I12" s="53">
        <v>0</v>
      </c>
      <c r="J12" s="53">
        <f t="shared" si="5"/>
        <v>150</v>
      </c>
      <c r="K12" s="53">
        <f t="shared" si="5"/>
        <v>131.5</v>
      </c>
      <c r="L12" s="53">
        <f t="shared" si="0"/>
        <v>510</v>
      </c>
      <c r="M12" s="53">
        <f t="shared" si="6"/>
        <v>1350</v>
      </c>
      <c r="N12" s="54">
        <f t="shared" si="1"/>
        <v>6011.5</v>
      </c>
    </row>
    <row r="13" spans="1:14">
      <c r="A13" s="52">
        <v>6</v>
      </c>
      <c r="B13" s="52" t="s">
        <v>68</v>
      </c>
      <c r="C13" s="53">
        <f t="shared" si="2"/>
        <v>750</v>
      </c>
      <c r="D13" s="52">
        <v>4</v>
      </c>
      <c r="E13" s="53">
        <f t="shared" si="3"/>
        <v>1800</v>
      </c>
      <c r="F13" s="52">
        <v>11</v>
      </c>
      <c r="G13" s="53">
        <f t="shared" si="4"/>
        <v>1320</v>
      </c>
      <c r="H13" s="53">
        <v>0</v>
      </c>
      <c r="I13" s="53">
        <v>0</v>
      </c>
      <c r="J13" s="53">
        <f t="shared" si="5"/>
        <v>150</v>
      </c>
      <c r="K13" s="53">
        <f t="shared" si="5"/>
        <v>131.5</v>
      </c>
      <c r="L13" s="53">
        <f t="shared" si="0"/>
        <v>510</v>
      </c>
      <c r="M13" s="53">
        <f t="shared" si="6"/>
        <v>1350</v>
      </c>
      <c r="N13" s="54">
        <f t="shared" si="1"/>
        <v>6011.5</v>
      </c>
    </row>
    <row r="14" spans="1:14">
      <c r="A14" s="52">
        <v>7</v>
      </c>
      <c r="B14" s="52" t="s">
        <v>69</v>
      </c>
      <c r="C14" s="53">
        <f t="shared" si="2"/>
        <v>750</v>
      </c>
      <c r="D14" s="52">
        <v>3</v>
      </c>
      <c r="E14" s="53">
        <f t="shared" si="3"/>
        <v>1350</v>
      </c>
      <c r="F14" s="52">
        <v>9</v>
      </c>
      <c r="G14" s="53">
        <f t="shared" si="4"/>
        <v>1080</v>
      </c>
      <c r="H14" s="53">
        <v>0</v>
      </c>
      <c r="I14" s="53">
        <v>0</v>
      </c>
      <c r="J14" s="53">
        <f t="shared" si="5"/>
        <v>150</v>
      </c>
      <c r="K14" s="53">
        <f t="shared" si="5"/>
        <v>131.5</v>
      </c>
      <c r="L14" s="53">
        <f t="shared" si="0"/>
        <v>510</v>
      </c>
      <c r="M14" s="53">
        <f t="shared" si="6"/>
        <v>1350</v>
      </c>
      <c r="N14" s="54">
        <f t="shared" si="1"/>
        <v>5321.5</v>
      </c>
    </row>
    <row r="15" spans="1:14">
      <c r="A15" s="52">
        <v>8</v>
      </c>
      <c r="B15" s="52" t="s">
        <v>70</v>
      </c>
      <c r="C15" s="53">
        <f t="shared" si="2"/>
        <v>750</v>
      </c>
      <c r="D15" s="52">
        <v>12</v>
      </c>
      <c r="E15" s="53">
        <f t="shared" si="3"/>
        <v>5400</v>
      </c>
      <c r="F15" s="52">
        <v>27</v>
      </c>
      <c r="G15" s="53">
        <f t="shared" si="4"/>
        <v>3240</v>
      </c>
      <c r="H15" s="53">
        <v>0</v>
      </c>
      <c r="I15" s="53">
        <v>0</v>
      </c>
      <c r="J15" s="53">
        <f t="shared" si="5"/>
        <v>150</v>
      </c>
      <c r="K15" s="53">
        <f t="shared" si="5"/>
        <v>131.5</v>
      </c>
      <c r="L15" s="53">
        <f t="shared" si="0"/>
        <v>510</v>
      </c>
      <c r="M15" s="53">
        <f t="shared" si="6"/>
        <v>1350</v>
      </c>
      <c r="N15" s="54">
        <f t="shared" si="1"/>
        <v>11531.5</v>
      </c>
    </row>
    <row r="16" spans="1:14">
      <c r="A16" s="52">
        <v>9</v>
      </c>
      <c r="B16" s="52" t="s">
        <v>71</v>
      </c>
      <c r="C16" s="53">
        <f t="shared" si="2"/>
        <v>750</v>
      </c>
      <c r="D16" s="52">
        <v>10</v>
      </c>
      <c r="E16" s="53">
        <f t="shared" si="3"/>
        <v>4500</v>
      </c>
      <c r="F16" s="52">
        <v>23</v>
      </c>
      <c r="G16" s="53">
        <f t="shared" si="4"/>
        <v>2760</v>
      </c>
      <c r="H16" s="53">
        <v>0</v>
      </c>
      <c r="I16" s="53">
        <v>0</v>
      </c>
      <c r="J16" s="53">
        <f t="shared" si="5"/>
        <v>150</v>
      </c>
      <c r="K16" s="53">
        <f t="shared" si="5"/>
        <v>131.5</v>
      </c>
      <c r="L16" s="53">
        <f t="shared" si="0"/>
        <v>510</v>
      </c>
      <c r="M16" s="53">
        <f t="shared" si="6"/>
        <v>1350</v>
      </c>
      <c r="N16" s="54">
        <f t="shared" si="1"/>
        <v>10151.5</v>
      </c>
    </row>
    <row r="17" spans="1:14">
      <c r="A17" s="52">
        <v>10</v>
      </c>
      <c r="B17" s="52" t="s">
        <v>72</v>
      </c>
      <c r="C17" s="53">
        <f t="shared" si="2"/>
        <v>750</v>
      </c>
      <c r="D17" s="52">
        <v>9</v>
      </c>
      <c r="E17" s="53">
        <f t="shared" si="3"/>
        <v>4050</v>
      </c>
      <c r="F17" s="52">
        <v>21</v>
      </c>
      <c r="G17" s="53">
        <f t="shared" si="4"/>
        <v>2520</v>
      </c>
      <c r="H17" s="53">
        <v>0</v>
      </c>
      <c r="I17" s="53">
        <v>0</v>
      </c>
      <c r="J17" s="53">
        <f t="shared" si="5"/>
        <v>150</v>
      </c>
      <c r="K17" s="53">
        <f t="shared" si="5"/>
        <v>131.5</v>
      </c>
      <c r="L17" s="53">
        <f t="shared" si="0"/>
        <v>510</v>
      </c>
      <c r="M17" s="53">
        <f t="shared" si="6"/>
        <v>1350</v>
      </c>
      <c r="N17" s="54">
        <f t="shared" si="1"/>
        <v>9461.5</v>
      </c>
    </row>
    <row r="18" spans="1:14">
      <c r="A18" s="52">
        <v>11</v>
      </c>
      <c r="B18" s="52" t="s">
        <v>73</v>
      </c>
      <c r="C18" s="53">
        <f t="shared" si="2"/>
        <v>750</v>
      </c>
      <c r="D18" s="52">
        <v>7</v>
      </c>
      <c r="E18" s="53">
        <f t="shared" si="3"/>
        <v>3150</v>
      </c>
      <c r="F18" s="52">
        <v>17</v>
      </c>
      <c r="G18" s="53">
        <f t="shared" si="4"/>
        <v>2040</v>
      </c>
      <c r="H18" s="53">
        <v>0</v>
      </c>
      <c r="I18" s="53">
        <v>0</v>
      </c>
      <c r="J18" s="53">
        <f t="shared" si="5"/>
        <v>150</v>
      </c>
      <c r="K18" s="53">
        <f t="shared" si="5"/>
        <v>131.5</v>
      </c>
      <c r="L18" s="53">
        <f t="shared" si="0"/>
        <v>510</v>
      </c>
      <c r="M18" s="53">
        <f t="shared" si="6"/>
        <v>1350</v>
      </c>
      <c r="N18" s="54">
        <f t="shared" si="1"/>
        <v>8081.5</v>
      </c>
    </row>
    <row r="19" spans="1:14">
      <c r="A19" s="52">
        <v>12</v>
      </c>
      <c r="B19" s="52" t="s">
        <v>74</v>
      </c>
      <c r="C19" s="53">
        <f t="shared" si="2"/>
        <v>750</v>
      </c>
      <c r="D19" s="52">
        <v>6</v>
      </c>
      <c r="E19" s="53">
        <f t="shared" si="3"/>
        <v>2700</v>
      </c>
      <c r="F19" s="52">
        <v>15</v>
      </c>
      <c r="G19" s="53">
        <f t="shared" si="4"/>
        <v>1800</v>
      </c>
      <c r="H19" s="53">
        <v>0</v>
      </c>
      <c r="I19" s="53">
        <v>0</v>
      </c>
      <c r="J19" s="53">
        <f t="shared" si="5"/>
        <v>150</v>
      </c>
      <c r="K19" s="53">
        <f t="shared" si="5"/>
        <v>131.5</v>
      </c>
      <c r="L19" s="53">
        <f t="shared" si="0"/>
        <v>510</v>
      </c>
      <c r="M19" s="53">
        <f t="shared" si="6"/>
        <v>1350</v>
      </c>
      <c r="N19" s="54">
        <f t="shared" si="1"/>
        <v>7391.5</v>
      </c>
    </row>
    <row r="20" spans="1:14">
      <c r="A20" s="52">
        <v>13</v>
      </c>
      <c r="B20" s="52" t="s">
        <v>75</v>
      </c>
      <c r="C20" s="53">
        <f t="shared" si="2"/>
        <v>750</v>
      </c>
      <c r="D20" s="52">
        <v>6</v>
      </c>
      <c r="E20" s="53">
        <f t="shared" si="3"/>
        <v>2700</v>
      </c>
      <c r="F20" s="52">
        <v>15</v>
      </c>
      <c r="G20" s="53">
        <f t="shared" si="4"/>
        <v>1800</v>
      </c>
      <c r="H20" s="53">
        <v>0</v>
      </c>
      <c r="I20" s="53">
        <v>0</v>
      </c>
      <c r="J20" s="53">
        <f t="shared" si="5"/>
        <v>150</v>
      </c>
      <c r="K20" s="53">
        <f t="shared" si="5"/>
        <v>131.5</v>
      </c>
      <c r="L20" s="53">
        <f t="shared" si="0"/>
        <v>510</v>
      </c>
      <c r="M20" s="53">
        <f t="shared" si="6"/>
        <v>1350</v>
      </c>
      <c r="N20" s="54">
        <f t="shared" si="1"/>
        <v>7391.5</v>
      </c>
    </row>
    <row r="21" spans="1:14">
      <c r="A21" s="52">
        <v>14</v>
      </c>
      <c r="B21" s="52" t="s">
        <v>76</v>
      </c>
      <c r="C21" s="53">
        <f t="shared" si="2"/>
        <v>750</v>
      </c>
      <c r="D21" s="52">
        <v>4</v>
      </c>
      <c r="E21" s="53">
        <f t="shared" si="3"/>
        <v>1800</v>
      </c>
      <c r="F21" s="52">
        <v>11</v>
      </c>
      <c r="G21" s="53">
        <f t="shared" si="4"/>
        <v>1320</v>
      </c>
      <c r="H21" s="53">
        <v>0</v>
      </c>
      <c r="I21" s="53">
        <v>0</v>
      </c>
      <c r="J21" s="53">
        <f t="shared" si="5"/>
        <v>150</v>
      </c>
      <c r="K21" s="53">
        <f t="shared" si="5"/>
        <v>131.5</v>
      </c>
      <c r="L21" s="53">
        <f t="shared" si="0"/>
        <v>510</v>
      </c>
      <c r="M21" s="53">
        <f t="shared" si="6"/>
        <v>1350</v>
      </c>
      <c r="N21" s="54">
        <f t="shared" si="1"/>
        <v>6011.5</v>
      </c>
    </row>
    <row r="22" spans="1:14">
      <c r="A22" s="52">
        <v>15</v>
      </c>
      <c r="B22" s="52" t="s">
        <v>77</v>
      </c>
      <c r="C22" s="53">
        <f t="shared" si="2"/>
        <v>750</v>
      </c>
      <c r="D22" s="52">
        <v>4</v>
      </c>
      <c r="E22" s="53">
        <f t="shared" si="3"/>
        <v>1800</v>
      </c>
      <c r="F22" s="52">
        <v>11</v>
      </c>
      <c r="G22" s="53">
        <f t="shared" si="4"/>
        <v>1320</v>
      </c>
      <c r="H22" s="53">
        <v>0</v>
      </c>
      <c r="I22" s="53">
        <v>0</v>
      </c>
      <c r="J22" s="53">
        <f t="shared" si="5"/>
        <v>150</v>
      </c>
      <c r="K22" s="53">
        <f t="shared" si="5"/>
        <v>131.5</v>
      </c>
      <c r="L22" s="53">
        <f t="shared" si="0"/>
        <v>510</v>
      </c>
      <c r="M22" s="53">
        <f t="shared" si="6"/>
        <v>1350</v>
      </c>
      <c r="N22" s="54">
        <f t="shared" si="1"/>
        <v>6011.5</v>
      </c>
    </row>
    <row r="23" spans="1:14">
      <c r="A23" s="52">
        <v>16</v>
      </c>
      <c r="B23" s="52" t="s">
        <v>78</v>
      </c>
      <c r="C23" s="53">
        <f t="shared" si="2"/>
        <v>750</v>
      </c>
      <c r="D23" s="52">
        <v>4</v>
      </c>
      <c r="E23" s="53">
        <f t="shared" si="3"/>
        <v>1800</v>
      </c>
      <c r="F23" s="52">
        <v>11</v>
      </c>
      <c r="G23" s="53">
        <f t="shared" si="4"/>
        <v>1320</v>
      </c>
      <c r="H23" s="53">
        <v>0</v>
      </c>
      <c r="I23" s="53">
        <v>0</v>
      </c>
      <c r="J23" s="53">
        <f t="shared" si="5"/>
        <v>150</v>
      </c>
      <c r="K23" s="53">
        <f t="shared" si="5"/>
        <v>131.5</v>
      </c>
      <c r="L23" s="53">
        <f t="shared" si="0"/>
        <v>510</v>
      </c>
      <c r="M23" s="53">
        <f t="shared" si="6"/>
        <v>1350</v>
      </c>
      <c r="N23" s="54">
        <f t="shared" si="1"/>
        <v>6011.5</v>
      </c>
    </row>
    <row r="24" spans="1:14">
      <c r="A24" s="52">
        <v>17</v>
      </c>
      <c r="B24" s="52" t="s">
        <v>79</v>
      </c>
      <c r="C24" s="53">
        <f t="shared" si="2"/>
        <v>750</v>
      </c>
      <c r="D24" s="52">
        <v>8</v>
      </c>
      <c r="E24" s="53">
        <f t="shared" si="3"/>
        <v>3600</v>
      </c>
      <c r="F24" s="52">
        <v>19</v>
      </c>
      <c r="G24" s="53">
        <f t="shared" si="4"/>
        <v>2280</v>
      </c>
      <c r="H24" s="53">
        <v>0</v>
      </c>
      <c r="I24" s="53">
        <v>0</v>
      </c>
      <c r="J24" s="53">
        <f t="shared" si="5"/>
        <v>150</v>
      </c>
      <c r="K24" s="53">
        <f t="shared" si="5"/>
        <v>131.5</v>
      </c>
      <c r="L24" s="53">
        <f t="shared" si="0"/>
        <v>510</v>
      </c>
      <c r="M24" s="53">
        <f t="shared" si="6"/>
        <v>1350</v>
      </c>
      <c r="N24" s="54">
        <f t="shared" si="1"/>
        <v>8771.5</v>
      </c>
    </row>
    <row r="25" spans="1:14">
      <c r="A25" s="52">
        <v>18</v>
      </c>
      <c r="B25" s="52" t="s">
        <v>80</v>
      </c>
      <c r="C25" s="53">
        <f t="shared" si="2"/>
        <v>750</v>
      </c>
      <c r="D25" s="52">
        <v>8</v>
      </c>
      <c r="E25" s="53">
        <f t="shared" si="3"/>
        <v>3600</v>
      </c>
      <c r="F25" s="52">
        <v>19</v>
      </c>
      <c r="G25" s="53">
        <f t="shared" si="4"/>
        <v>2280</v>
      </c>
      <c r="H25" s="53">
        <v>0</v>
      </c>
      <c r="I25" s="53">
        <v>0</v>
      </c>
      <c r="J25" s="53">
        <f t="shared" ref="J25:K28" si="7">J24</f>
        <v>150</v>
      </c>
      <c r="K25" s="53">
        <f t="shared" si="7"/>
        <v>131.5</v>
      </c>
      <c r="L25" s="53">
        <f t="shared" si="0"/>
        <v>510</v>
      </c>
      <c r="M25" s="53">
        <f t="shared" si="6"/>
        <v>1350</v>
      </c>
      <c r="N25" s="54">
        <f t="shared" si="1"/>
        <v>8771.5</v>
      </c>
    </row>
    <row r="26" spans="1:14">
      <c r="A26" s="52">
        <v>19</v>
      </c>
      <c r="B26" s="52" t="s">
        <v>81</v>
      </c>
      <c r="C26" s="53">
        <f t="shared" si="2"/>
        <v>750</v>
      </c>
      <c r="D26" s="52">
        <v>5</v>
      </c>
      <c r="E26" s="53">
        <f t="shared" si="3"/>
        <v>2250</v>
      </c>
      <c r="F26" s="52">
        <v>13</v>
      </c>
      <c r="G26" s="53">
        <f t="shared" si="4"/>
        <v>1560</v>
      </c>
      <c r="H26" s="53">
        <v>0</v>
      </c>
      <c r="I26" s="53">
        <v>0</v>
      </c>
      <c r="J26" s="53">
        <f t="shared" si="7"/>
        <v>150</v>
      </c>
      <c r="K26" s="53">
        <f t="shared" si="7"/>
        <v>131.5</v>
      </c>
      <c r="L26" s="53">
        <f t="shared" si="0"/>
        <v>510</v>
      </c>
      <c r="M26" s="53">
        <f t="shared" si="6"/>
        <v>1350</v>
      </c>
      <c r="N26" s="54">
        <f t="shared" si="1"/>
        <v>6701.5</v>
      </c>
    </row>
    <row r="27" spans="1:14">
      <c r="A27" s="52">
        <v>20</v>
      </c>
      <c r="B27" s="52" t="s">
        <v>82</v>
      </c>
      <c r="C27" s="53">
        <f t="shared" si="2"/>
        <v>750</v>
      </c>
      <c r="D27" s="52">
        <v>10</v>
      </c>
      <c r="E27" s="53">
        <f t="shared" si="3"/>
        <v>4500</v>
      </c>
      <c r="F27" s="52">
        <v>23</v>
      </c>
      <c r="G27" s="53">
        <f t="shared" si="4"/>
        <v>2760</v>
      </c>
      <c r="H27" s="53">
        <v>0</v>
      </c>
      <c r="I27" s="53">
        <v>0</v>
      </c>
      <c r="J27" s="53">
        <f t="shared" si="7"/>
        <v>150</v>
      </c>
      <c r="K27" s="53">
        <f t="shared" si="7"/>
        <v>131.5</v>
      </c>
      <c r="L27" s="53">
        <f t="shared" si="0"/>
        <v>510</v>
      </c>
      <c r="M27" s="53">
        <f t="shared" si="6"/>
        <v>1350</v>
      </c>
      <c r="N27" s="54">
        <f t="shared" si="1"/>
        <v>10151.5</v>
      </c>
    </row>
    <row r="28" spans="1:14">
      <c r="A28" s="52">
        <v>21</v>
      </c>
      <c r="B28" s="52" t="s">
        <v>83</v>
      </c>
      <c r="C28" s="53">
        <f t="shared" si="2"/>
        <v>750</v>
      </c>
      <c r="D28" s="52">
        <v>6</v>
      </c>
      <c r="E28" s="53">
        <f t="shared" si="3"/>
        <v>2700</v>
      </c>
      <c r="F28" s="52">
        <v>15</v>
      </c>
      <c r="G28" s="53">
        <f t="shared" si="4"/>
        <v>1800</v>
      </c>
      <c r="H28" s="53">
        <v>0</v>
      </c>
      <c r="I28" s="53">
        <v>0</v>
      </c>
      <c r="J28" s="53">
        <f t="shared" si="7"/>
        <v>150</v>
      </c>
      <c r="K28" s="53">
        <f t="shared" si="7"/>
        <v>131.5</v>
      </c>
      <c r="L28" s="53">
        <f t="shared" si="0"/>
        <v>510</v>
      </c>
      <c r="M28" s="53">
        <f t="shared" si="6"/>
        <v>1350</v>
      </c>
      <c r="N28" s="54">
        <f t="shared" si="1"/>
        <v>7391.5</v>
      </c>
    </row>
    <row r="29" spans="1:14">
      <c r="A29" s="55" t="s">
        <v>6</v>
      </c>
      <c r="B29" s="55"/>
      <c r="C29" s="56">
        <f>SUM(C8:C28)</f>
        <v>15750</v>
      </c>
      <c r="D29" s="57">
        <f>SUM(D8:D28)</f>
        <v>131</v>
      </c>
      <c r="E29" s="56">
        <f t="shared" si="3"/>
        <v>58950</v>
      </c>
      <c r="F29" s="58">
        <f>SUM(F8:F28)</f>
        <v>325</v>
      </c>
      <c r="G29" s="56">
        <f t="shared" si="4"/>
        <v>39000</v>
      </c>
      <c r="H29" s="56">
        <f>SUM(H8:H28)</f>
        <v>0</v>
      </c>
      <c r="I29" s="56">
        <v>0</v>
      </c>
      <c r="J29" s="56">
        <f t="shared" ref="J29:N29" si="8">SUM(J8:J28)</f>
        <v>3150</v>
      </c>
      <c r="K29" s="56">
        <f t="shared" si="8"/>
        <v>2761.5</v>
      </c>
      <c r="L29" s="56">
        <f t="shared" si="8"/>
        <v>10710</v>
      </c>
      <c r="M29" s="56">
        <f t="shared" si="8"/>
        <v>28350</v>
      </c>
      <c r="N29" s="56">
        <f t="shared" si="8"/>
        <v>158671.5</v>
      </c>
    </row>
  </sheetData>
  <mergeCells count="2">
    <mergeCell ref="A6:N6"/>
    <mergeCell ref="A29:B2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9"/>
  <sheetViews>
    <sheetView tabSelected="1" workbookViewId="0">
      <selection activeCell="R7" sqref="R7"/>
    </sheetView>
  </sheetViews>
  <sheetFormatPr defaultRowHeight="15"/>
  <cols>
    <col min="3" max="3" width="11.85546875" bestFit="1" customWidth="1"/>
    <col min="5" max="5" width="11.85546875" bestFit="1" customWidth="1"/>
    <col min="6" max="6" width="5" bestFit="1" customWidth="1"/>
    <col min="7" max="7" width="11.85546875" bestFit="1" customWidth="1"/>
    <col min="8" max="11" width="10.85546875" bestFit="1" customWidth="1"/>
    <col min="12" max="13" width="11.85546875" bestFit="1" customWidth="1"/>
    <col min="14" max="14" width="12.28515625" bestFit="1" customWidth="1"/>
  </cols>
  <sheetData>
    <row r="1" spans="1:14">
      <c r="C1" s="47"/>
      <c r="E1" s="47"/>
      <c r="H1" s="47"/>
      <c r="I1" s="47"/>
      <c r="J1" s="47"/>
      <c r="K1" s="47"/>
      <c r="L1" s="47"/>
      <c r="M1" s="47"/>
    </row>
    <row r="2" spans="1:14">
      <c r="C2" s="47"/>
      <c r="E2" s="47"/>
      <c r="H2" s="47"/>
      <c r="I2" s="47"/>
      <c r="J2" s="47"/>
      <c r="K2" s="47"/>
      <c r="L2" s="47"/>
      <c r="M2" s="47"/>
    </row>
    <row r="3" spans="1:14">
      <c r="C3" s="47"/>
      <c r="E3" s="47"/>
      <c r="H3" s="47"/>
      <c r="I3" s="47"/>
      <c r="J3" s="47"/>
      <c r="K3" s="47"/>
      <c r="L3" s="47"/>
      <c r="M3" s="47"/>
    </row>
    <row r="4" spans="1:14">
      <c r="C4" s="47"/>
      <c r="E4" s="47"/>
      <c r="H4" s="47"/>
      <c r="I4" s="47"/>
      <c r="J4" s="47"/>
      <c r="K4" s="47"/>
      <c r="L4" s="47"/>
      <c r="M4" s="47"/>
    </row>
    <row r="5" spans="1:14">
      <c r="C5" s="47"/>
      <c r="E5" s="47"/>
      <c r="H5" s="47"/>
      <c r="I5" s="47"/>
      <c r="J5" s="47"/>
      <c r="K5" s="47"/>
      <c r="L5" s="47"/>
      <c r="M5" s="47"/>
    </row>
    <row r="6" spans="1:14" ht="17.25">
      <c r="A6" s="48" t="s">
        <v>84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</row>
    <row r="7" spans="1:14" ht="90">
      <c r="A7" s="59" t="s">
        <v>1</v>
      </c>
      <c r="B7" s="59" t="s">
        <v>18</v>
      </c>
      <c r="C7" s="60" t="s">
        <v>53</v>
      </c>
      <c r="D7" s="61" t="s">
        <v>8</v>
      </c>
      <c r="E7" s="60" t="s">
        <v>54</v>
      </c>
      <c r="F7" s="59" t="s">
        <v>55</v>
      </c>
      <c r="G7" s="61" t="s">
        <v>56</v>
      </c>
      <c r="H7" s="60" t="s">
        <v>57</v>
      </c>
      <c r="I7" s="60" t="s">
        <v>58</v>
      </c>
      <c r="J7" s="60" t="s">
        <v>59</v>
      </c>
      <c r="K7" s="60" t="s">
        <v>60</v>
      </c>
      <c r="L7" s="60" t="s">
        <v>61</v>
      </c>
      <c r="M7" s="60" t="s">
        <v>62</v>
      </c>
      <c r="N7" s="61" t="s">
        <v>6</v>
      </c>
    </row>
    <row r="8" spans="1:14">
      <c r="A8" s="52">
        <v>1</v>
      </c>
      <c r="B8" s="52" t="s">
        <v>63</v>
      </c>
      <c r="C8" s="53">
        <f>250*1*3</f>
        <v>750</v>
      </c>
      <c r="D8" s="52">
        <v>7</v>
      </c>
      <c r="E8" s="53">
        <f>150*3*D8</f>
        <v>3150</v>
      </c>
      <c r="F8" s="52">
        <f>'[1]SUCO 2 A7'!C16</f>
        <v>17</v>
      </c>
      <c r="G8" s="53">
        <f>40*3*F8</f>
        <v>2040</v>
      </c>
      <c r="H8" s="53">
        <f>8*25</f>
        <v>200</v>
      </c>
      <c r="I8" s="53">
        <f>F8*5</f>
        <v>85</v>
      </c>
      <c r="J8" s="53">
        <f>[1]Sheet2!D18/4</f>
        <v>150</v>
      </c>
      <c r="K8" s="53">
        <f>[1]Sheet2!D17/4</f>
        <v>131.5</v>
      </c>
      <c r="L8" s="53">
        <f t="shared" ref="L8:L28" si="0">170*1*3</f>
        <v>510</v>
      </c>
      <c r="M8" s="53">
        <f>150*3*3</f>
        <v>1350</v>
      </c>
      <c r="N8" s="54">
        <f t="shared" ref="N8:N29" si="1">C8+E8+G8+H8+I8+J8+K8+L8+M8</f>
        <v>8366.5</v>
      </c>
    </row>
    <row r="9" spans="1:14">
      <c r="A9" s="52">
        <v>2</v>
      </c>
      <c r="B9" s="52" t="s">
        <v>64</v>
      </c>
      <c r="C9" s="53">
        <f t="shared" ref="C9:C28" si="2">250*1*3</f>
        <v>750</v>
      </c>
      <c r="D9" s="52">
        <v>5</v>
      </c>
      <c r="E9" s="53">
        <f t="shared" ref="E9:E29" si="3">150*3*D9</f>
        <v>2250</v>
      </c>
      <c r="F9" s="52">
        <v>13</v>
      </c>
      <c r="G9" s="53">
        <f t="shared" ref="G9:G29" si="4">40*3*F9</f>
        <v>1560</v>
      </c>
      <c r="H9" s="53">
        <f>6*25</f>
        <v>150</v>
      </c>
      <c r="I9" s="53">
        <f t="shared" ref="I9:I28" si="5">F9*5</f>
        <v>65</v>
      </c>
      <c r="J9" s="53">
        <f t="shared" ref="J9:K24" si="6">J8</f>
        <v>150</v>
      </c>
      <c r="K9" s="53">
        <f t="shared" si="6"/>
        <v>131.5</v>
      </c>
      <c r="L9" s="53">
        <f t="shared" si="0"/>
        <v>510</v>
      </c>
      <c r="M9" s="53">
        <f t="shared" ref="M9:M28" si="7">M8</f>
        <v>1350</v>
      </c>
      <c r="N9" s="54">
        <f t="shared" si="1"/>
        <v>6916.5</v>
      </c>
    </row>
    <row r="10" spans="1:14">
      <c r="A10" s="52">
        <v>3</v>
      </c>
      <c r="B10" s="52" t="s">
        <v>65</v>
      </c>
      <c r="C10" s="53">
        <f t="shared" si="2"/>
        <v>750</v>
      </c>
      <c r="D10" s="52">
        <v>5</v>
      </c>
      <c r="E10" s="53">
        <f t="shared" si="3"/>
        <v>2250</v>
      </c>
      <c r="F10" s="52">
        <v>13</v>
      </c>
      <c r="G10" s="53">
        <f t="shared" si="4"/>
        <v>1560</v>
      </c>
      <c r="H10" s="53">
        <f>H9</f>
        <v>150</v>
      </c>
      <c r="I10" s="53">
        <f t="shared" si="5"/>
        <v>65</v>
      </c>
      <c r="J10" s="53">
        <f t="shared" si="6"/>
        <v>150</v>
      </c>
      <c r="K10" s="53">
        <f t="shared" si="6"/>
        <v>131.5</v>
      </c>
      <c r="L10" s="53">
        <f t="shared" si="0"/>
        <v>510</v>
      </c>
      <c r="M10" s="53">
        <f t="shared" si="7"/>
        <v>1350</v>
      </c>
      <c r="N10" s="54">
        <f t="shared" si="1"/>
        <v>6916.5</v>
      </c>
    </row>
    <row r="11" spans="1:14">
      <c r="A11" s="52">
        <v>4</v>
      </c>
      <c r="B11" s="52" t="s">
        <v>66</v>
      </c>
      <c r="C11" s="53">
        <f t="shared" si="2"/>
        <v>750</v>
      </c>
      <c r="D11" s="52">
        <v>4</v>
      </c>
      <c r="E11" s="53">
        <f t="shared" si="3"/>
        <v>1800</v>
      </c>
      <c r="F11" s="52">
        <v>11</v>
      </c>
      <c r="G11" s="53">
        <f t="shared" si="4"/>
        <v>1320</v>
      </c>
      <c r="H11" s="53">
        <f>5*25</f>
        <v>125</v>
      </c>
      <c r="I11" s="53">
        <f t="shared" si="5"/>
        <v>55</v>
      </c>
      <c r="J11" s="53">
        <f t="shared" si="6"/>
        <v>150</v>
      </c>
      <c r="K11" s="53">
        <f t="shared" si="6"/>
        <v>131.5</v>
      </c>
      <c r="L11" s="53">
        <f t="shared" si="0"/>
        <v>510</v>
      </c>
      <c r="M11" s="53">
        <f t="shared" si="7"/>
        <v>1350</v>
      </c>
      <c r="N11" s="54">
        <f t="shared" si="1"/>
        <v>6191.5</v>
      </c>
    </row>
    <row r="12" spans="1:14">
      <c r="A12" s="52">
        <v>5</v>
      </c>
      <c r="B12" s="52" t="s">
        <v>67</v>
      </c>
      <c r="C12" s="53">
        <f t="shared" si="2"/>
        <v>750</v>
      </c>
      <c r="D12" s="52">
        <v>4</v>
      </c>
      <c r="E12" s="53">
        <f t="shared" si="3"/>
        <v>1800</v>
      </c>
      <c r="F12" s="52">
        <v>11</v>
      </c>
      <c r="G12" s="53">
        <f t="shared" si="4"/>
        <v>1320</v>
      </c>
      <c r="H12" s="53">
        <f>H11</f>
        <v>125</v>
      </c>
      <c r="I12" s="53">
        <f t="shared" si="5"/>
        <v>55</v>
      </c>
      <c r="J12" s="53">
        <f t="shared" si="6"/>
        <v>150</v>
      </c>
      <c r="K12" s="53">
        <f t="shared" si="6"/>
        <v>131.5</v>
      </c>
      <c r="L12" s="53">
        <f t="shared" si="0"/>
        <v>510</v>
      </c>
      <c r="M12" s="53">
        <f t="shared" si="7"/>
        <v>1350</v>
      </c>
      <c r="N12" s="54">
        <f t="shared" si="1"/>
        <v>6191.5</v>
      </c>
    </row>
    <row r="13" spans="1:14">
      <c r="A13" s="52">
        <v>6</v>
      </c>
      <c r="B13" s="52" t="s">
        <v>68</v>
      </c>
      <c r="C13" s="53">
        <f t="shared" si="2"/>
        <v>750</v>
      </c>
      <c r="D13" s="52">
        <v>4</v>
      </c>
      <c r="E13" s="53">
        <f t="shared" si="3"/>
        <v>1800</v>
      </c>
      <c r="F13" s="52">
        <v>11</v>
      </c>
      <c r="G13" s="53">
        <f t="shared" si="4"/>
        <v>1320</v>
      </c>
      <c r="H13" s="53">
        <f>H12</f>
        <v>125</v>
      </c>
      <c r="I13" s="53">
        <f t="shared" si="5"/>
        <v>55</v>
      </c>
      <c r="J13" s="53">
        <f t="shared" si="6"/>
        <v>150</v>
      </c>
      <c r="K13" s="53">
        <f t="shared" si="6"/>
        <v>131.5</v>
      </c>
      <c r="L13" s="53">
        <f t="shared" si="0"/>
        <v>510</v>
      </c>
      <c r="M13" s="53">
        <f t="shared" si="7"/>
        <v>1350</v>
      </c>
      <c r="N13" s="54">
        <f t="shared" si="1"/>
        <v>6191.5</v>
      </c>
    </row>
    <row r="14" spans="1:14">
      <c r="A14" s="52">
        <v>7</v>
      </c>
      <c r="B14" s="52" t="s">
        <v>69</v>
      </c>
      <c r="C14" s="53">
        <f t="shared" si="2"/>
        <v>750</v>
      </c>
      <c r="D14" s="52">
        <v>3</v>
      </c>
      <c r="E14" s="53">
        <f t="shared" si="3"/>
        <v>1350</v>
      </c>
      <c r="F14" s="52">
        <v>9</v>
      </c>
      <c r="G14" s="53">
        <f t="shared" si="4"/>
        <v>1080</v>
      </c>
      <c r="H14" s="53">
        <f>4*25</f>
        <v>100</v>
      </c>
      <c r="I14" s="53">
        <f t="shared" si="5"/>
        <v>45</v>
      </c>
      <c r="J14" s="53">
        <f t="shared" si="6"/>
        <v>150</v>
      </c>
      <c r="K14" s="53">
        <f t="shared" si="6"/>
        <v>131.5</v>
      </c>
      <c r="L14" s="53">
        <f t="shared" si="0"/>
        <v>510</v>
      </c>
      <c r="M14" s="53">
        <f t="shared" si="7"/>
        <v>1350</v>
      </c>
      <c r="N14" s="54">
        <f t="shared" si="1"/>
        <v>5466.5</v>
      </c>
    </row>
    <row r="15" spans="1:14">
      <c r="A15" s="52">
        <v>8</v>
      </c>
      <c r="B15" s="52" t="s">
        <v>70</v>
      </c>
      <c r="C15" s="53">
        <f t="shared" si="2"/>
        <v>750</v>
      </c>
      <c r="D15" s="52">
        <v>12</v>
      </c>
      <c r="E15" s="53">
        <f t="shared" si="3"/>
        <v>5400</v>
      </c>
      <c r="F15" s="52">
        <v>27</v>
      </c>
      <c r="G15" s="53">
        <f t="shared" si="4"/>
        <v>3240</v>
      </c>
      <c r="H15" s="53">
        <f>13*25</f>
        <v>325</v>
      </c>
      <c r="I15" s="53">
        <f t="shared" si="5"/>
        <v>135</v>
      </c>
      <c r="J15" s="53">
        <f t="shared" si="6"/>
        <v>150</v>
      </c>
      <c r="K15" s="53">
        <f t="shared" si="6"/>
        <v>131.5</v>
      </c>
      <c r="L15" s="53">
        <f t="shared" si="0"/>
        <v>510</v>
      </c>
      <c r="M15" s="53">
        <f>M14</f>
        <v>1350</v>
      </c>
      <c r="N15" s="54">
        <f t="shared" si="1"/>
        <v>11991.5</v>
      </c>
    </row>
    <row r="16" spans="1:14">
      <c r="A16" s="52">
        <v>9</v>
      </c>
      <c r="B16" s="52" t="s">
        <v>71</v>
      </c>
      <c r="C16" s="53">
        <f t="shared" si="2"/>
        <v>750</v>
      </c>
      <c r="D16" s="52">
        <v>10</v>
      </c>
      <c r="E16" s="53">
        <f t="shared" si="3"/>
        <v>4500</v>
      </c>
      <c r="F16" s="52">
        <v>23</v>
      </c>
      <c r="G16" s="53">
        <f t="shared" si="4"/>
        <v>2760</v>
      </c>
      <c r="H16" s="53">
        <f>11*25</f>
        <v>275</v>
      </c>
      <c r="I16" s="53">
        <f t="shared" si="5"/>
        <v>115</v>
      </c>
      <c r="J16" s="53">
        <f t="shared" si="6"/>
        <v>150</v>
      </c>
      <c r="K16" s="53">
        <f t="shared" si="6"/>
        <v>131.5</v>
      </c>
      <c r="L16" s="53">
        <f>L15</f>
        <v>510</v>
      </c>
      <c r="M16" s="53">
        <f>M14</f>
        <v>1350</v>
      </c>
      <c r="N16" s="54">
        <f t="shared" si="1"/>
        <v>10541.5</v>
      </c>
    </row>
    <row r="17" spans="1:14">
      <c r="A17" s="52">
        <v>10</v>
      </c>
      <c r="B17" s="52" t="s">
        <v>72</v>
      </c>
      <c r="C17" s="53">
        <f t="shared" si="2"/>
        <v>750</v>
      </c>
      <c r="D17" s="52">
        <v>9</v>
      </c>
      <c r="E17" s="53">
        <f t="shared" si="3"/>
        <v>4050</v>
      </c>
      <c r="F17" s="52">
        <v>21</v>
      </c>
      <c r="G17" s="53">
        <f t="shared" si="4"/>
        <v>2520</v>
      </c>
      <c r="H17" s="53">
        <f>10*25</f>
        <v>250</v>
      </c>
      <c r="I17" s="53">
        <f t="shared" si="5"/>
        <v>105</v>
      </c>
      <c r="J17" s="53">
        <f t="shared" si="6"/>
        <v>150</v>
      </c>
      <c r="K17" s="53">
        <f t="shared" si="6"/>
        <v>131.5</v>
      </c>
      <c r="L17" s="53">
        <f t="shared" si="0"/>
        <v>510</v>
      </c>
      <c r="M17" s="53">
        <f t="shared" si="7"/>
        <v>1350</v>
      </c>
      <c r="N17" s="54">
        <f t="shared" si="1"/>
        <v>9816.5</v>
      </c>
    </row>
    <row r="18" spans="1:14">
      <c r="A18" s="52">
        <v>11</v>
      </c>
      <c r="B18" s="52" t="s">
        <v>73</v>
      </c>
      <c r="C18" s="53">
        <f t="shared" si="2"/>
        <v>750</v>
      </c>
      <c r="D18" s="52">
        <v>7</v>
      </c>
      <c r="E18" s="53">
        <f t="shared" si="3"/>
        <v>3150</v>
      </c>
      <c r="F18" s="52">
        <v>17</v>
      </c>
      <c r="G18" s="53">
        <f t="shared" si="4"/>
        <v>2040</v>
      </c>
      <c r="H18" s="53">
        <f>H8</f>
        <v>200</v>
      </c>
      <c r="I18" s="53">
        <f t="shared" si="5"/>
        <v>85</v>
      </c>
      <c r="J18" s="53">
        <f t="shared" si="6"/>
        <v>150</v>
      </c>
      <c r="K18" s="53">
        <f t="shared" si="6"/>
        <v>131.5</v>
      </c>
      <c r="L18" s="53">
        <f t="shared" si="0"/>
        <v>510</v>
      </c>
      <c r="M18" s="53">
        <f t="shared" si="7"/>
        <v>1350</v>
      </c>
      <c r="N18" s="54">
        <f t="shared" si="1"/>
        <v>8366.5</v>
      </c>
    </row>
    <row r="19" spans="1:14">
      <c r="A19" s="52">
        <v>12</v>
      </c>
      <c r="B19" s="52" t="s">
        <v>74</v>
      </c>
      <c r="C19" s="53">
        <f t="shared" si="2"/>
        <v>750</v>
      </c>
      <c r="D19" s="52">
        <v>6</v>
      </c>
      <c r="E19" s="53">
        <f t="shared" si="3"/>
        <v>2700</v>
      </c>
      <c r="F19" s="52">
        <v>15</v>
      </c>
      <c r="G19" s="53">
        <f t="shared" si="4"/>
        <v>1800</v>
      </c>
      <c r="H19" s="53">
        <f>7*25</f>
        <v>175</v>
      </c>
      <c r="I19" s="53">
        <f t="shared" si="5"/>
        <v>75</v>
      </c>
      <c r="J19" s="53">
        <f t="shared" si="6"/>
        <v>150</v>
      </c>
      <c r="K19" s="53">
        <f t="shared" si="6"/>
        <v>131.5</v>
      </c>
      <c r="L19" s="53">
        <f t="shared" si="0"/>
        <v>510</v>
      </c>
      <c r="M19" s="53">
        <f t="shared" si="7"/>
        <v>1350</v>
      </c>
      <c r="N19" s="54">
        <f t="shared" si="1"/>
        <v>7641.5</v>
      </c>
    </row>
    <row r="20" spans="1:14">
      <c r="A20" s="52">
        <v>13</v>
      </c>
      <c r="B20" s="52" t="s">
        <v>75</v>
      </c>
      <c r="C20" s="53">
        <f t="shared" si="2"/>
        <v>750</v>
      </c>
      <c r="D20" s="52">
        <v>6</v>
      </c>
      <c r="E20" s="53">
        <f t="shared" si="3"/>
        <v>2700</v>
      </c>
      <c r="F20" s="52">
        <v>15</v>
      </c>
      <c r="G20" s="53">
        <f t="shared" si="4"/>
        <v>1800</v>
      </c>
      <c r="H20" s="53">
        <f>H19</f>
        <v>175</v>
      </c>
      <c r="I20" s="53">
        <f t="shared" si="5"/>
        <v>75</v>
      </c>
      <c r="J20" s="53">
        <f t="shared" si="6"/>
        <v>150</v>
      </c>
      <c r="K20" s="53">
        <f t="shared" si="6"/>
        <v>131.5</v>
      </c>
      <c r="L20" s="53">
        <f t="shared" si="0"/>
        <v>510</v>
      </c>
      <c r="M20" s="53">
        <f t="shared" si="7"/>
        <v>1350</v>
      </c>
      <c r="N20" s="54">
        <f t="shared" si="1"/>
        <v>7641.5</v>
      </c>
    </row>
    <row r="21" spans="1:14">
      <c r="A21" s="52">
        <v>14</v>
      </c>
      <c r="B21" s="52" t="s">
        <v>76</v>
      </c>
      <c r="C21" s="53">
        <f t="shared" si="2"/>
        <v>750</v>
      </c>
      <c r="D21" s="52">
        <v>4</v>
      </c>
      <c r="E21" s="53">
        <f t="shared" si="3"/>
        <v>1800</v>
      </c>
      <c r="F21" s="52">
        <v>11</v>
      </c>
      <c r="G21" s="53">
        <f t="shared" si="4"/>
        <v>1320</v>
      </c>
      <c r="H21" s="53">
        <f>H13</f>
        <v>125</v>
      </c>
      <c r="I21" s="53">
        <f t="shared" si="5"/>
        <v>55</v>
      </c>
      <c r="J21" s="53">
        <f t="shared" si="6"/>
        <v>150</v>
      </c>
      <c r="K21" s="53">
        <f t="shared" si="6"/>
        <v>131.5</v>
      </c>
      <c r="L21" s="53">
        <f t="shared" si="0"/>
        <v>510</v>
      </c>
      <c r="M21" s="53">
        <f t="shared" si="7"/>
        <v>1350</v>
      </c>
      <c r="N21" s="54">
        <f t="shared" si="1"/>
        <v>6191.5</v>
      </c>
    </row>
    <row r="22" spans="1:14">
      <c r="A22" s="52">
        <v>15</v>
      </c>
      <c r="B22" s="52" t="s">
        <v>77</v>
      </c>
      <c r="C22" s="53">
        <f t="shared" si="2"/>
        <v>750</v>
      </c>
      <c r="D22" s="52">
        <v>4</v>
      </c>
      <c r="E22" s="53">
        <f t="shared" si="3"/>
        <v>1800</v>
      </c>
      <c r="F22" s="52">
        <v>11</v>
      </c>
      <c r="G22" s="53">
        <f t="shared" si="4"/>
        <v>1320</v>
      </c>
      <c r="H22" s="53">
        <f>H21</f>
        <v>125</v>
      </c>
      <c r="I22" s="53">
        <f t="shared" si="5"/>
        <v>55</v>
      </c>
      <c r="J22" s="53">
        <f t="shared" si="6"/>
        <v>150</v>
      </c>
      <c r="K22" s="53">
        <f t="shared" si="6"/>
        <v>131.5</v>
      </c>
      <c r="L22" s="53">
        <f t="shared" si="0"/>
        <v>510</v>
      </c>
      <c r="M22" s="53">
        <f t="shared" si="7"/>
        <v>1350</v>
      </c>
      <c r="N22" s="54">
        <f t="shared" si="1"/>
        <v>6191.5</v>
      </c>
    </row>
    <row r="23" spans="1:14">
      <c r="A23" s="52">
        <v>16</v>
      </c>
      <c r="B23" s="52" t="s">
        <v>78</v>
      </c>
      <c r="C23" s="53">
        <f t="shared" si="2"/>
        <v>750</v>
      </c>
      <c r="D23" s="52">
        <v>4</v>
      </c>
      <c r="E23" s="53">
        <f t="shared" si="3"/>
        <v>1800</v>
      </c>
      <c r="F23" s="52">
        <v>11</v>
      </c>
      <c r="G23" s="53">
        <f t="shared" si="4"/>
        <v>1320</v>
      </c>
      <c r="H23" s="53">
        <f>H22</f>
        <v>125</v>
      </c>
      <c r="I23" s="53">
        <f t="shared" si="5"/>
        <v>55</v>
      </c>
      <c r="J23" s="53">
        <f t="shared" si="6"/>
        <v>150</v>
      </c>
      <c r="K23" s="53">
        <f t="shared" si="6"/>
        <v>131.5</v>
      </c>
      <c r="L23" s="53">
        <f t="shared" si="0"/>
        <v>510</v>
      </c>
      <c r="M23" s="53">
        <f t="shared" si="7"/>
        <v>1350</v>
      </c>
      <c r="N23" s="54">
        <f t="shared" si="1"/>
        <v>6191.5</v>
      </c>
    </row>
    <row r="24" spans="1:14">
      <c r="A24" s="52">
        <v>17</v>
      </c>
      <c r="B24" s="52" t="s">
        <v>79</v>
      </c>
      <c r="C24" s="53">
        <f t="shared" si="2"/>
        <v>750</v>
      </c>
      <c r="D24" s="52">
        <v>8</v>
      </c>
      <c r="E24" s="53">
        <f t="shared" si="3"/>
        <v>3600</v>
      </c>
      <c r="F24" s="52">
        <v>19</v>
      </c>
      <c r="G24" s="53">
        <f t="shared" si="4"/>
        <v>2280</v>
      </c>
      <c r="H24" s="53">
        <f>9*25</f>
        <v>225</v>
      </c>
      <c r="I24" s="53">
        <f t="shared" si="5"/>
        <v>95</v>
      </c>
      <c r="J24" s="53">
        <f t="shared" si="6"/>
        <v>150</v>
      </c>
      <c r="K24" s="53">
        <f t="shared" si="6"/>
        <v>131.5</v>
      </c>
      <c r="L24" s="53">
        <f t="shared" si="0"/>
        <v>510</v>
      </c>
      <c r="M24" s="53">
        <f t="shared" si="7"/>
        <v>1350</v>
      </c>
      <c r="N24" s="54">
        <f t="shared" si="1"/>
        <v>9091.5</v>
      </c>
    </row>
    <row r="25" spans="1:14">
      <c r="A25" s="52">
        <v>18</v>
      </c>
      <c r="B25" s="52" t="s">
        <v>80</v>
      </c>
      <c r="C25" s="53">
        <f t="shared" si="2"/>
        <v>750</v>
      </c>
      <c r="D25" s="52">
        <v>8</v>
      </c>
      <c r="E25" s="53">
        <f t="shared" si="3"/>
        <v>3600</v>
      </c>
      <c r="F25" s="52">
        <v>19</v>
      </c>
      <c r="G25" s="53">
        <f t="shared" si="4"/>
        <v>2280</v>
      </c>
      <c r="H25" s="53">
        <f>H24</f>
        <v>225</v>
      </c>
      <c r="I25" s="53">
        <f t="shared" si="5"/>
        <v>95</v>
      </c>
      <c r="J25" s="53">
        <f t="shared" ref="J25:K28" si="8">J24</f>
        <v>150</v>
      </c>
      <c r="K25" s="53">
        <f t="shared" si="8"/>
        <v>131.5</v>
      </c>
      <c r="L25" s="53">
        <f t="shared" si="0"/>
        <v>510</v>
      </c>
      <c r="M25" s="53">
        <f t="shared" si="7"/>
        <v>1350</v>
      </c>
      <c r="N25" s="54">
        <f t="shared" si="1"/>
        <v>9091.5</v>
      </c>
    </row>
    <row r="26" spans="1:14">
      <c r="A26" s="52">
        <v>19</v>
      </c>
      <c r="B26" s="52" t="s">
        <v>81</v>
      </c>
      <c r="C26" s="53">
        <f t="shared" si="2"/>
        <v>750</v>
      </c>
      <c r="D26" s="52">
        <v>5</v>
      </c>
      <c r="E26" s="53">
        <f t="shared" si="3"/>
        <v>2250</v>
      </c>
      <c r="F26" s="52">
        <v>13</v>
      </c>
      <c r="G26" s="53">
        <f t="shared" si="4"/>
        <v>1560</v>
      </c>
      <c r="H26" s="53">
        <f>H10</f>
        <v>150</v>
      </c>
      <c r="I26" s="53">
        <f t="shared" si="5"/>
        <v>65</v>
      </c>
      <c r="J26" s="53">
        <f t="shared" si="8"/>
        <v>150</v>
      </c>
      <c r="K26" s="53">
        <f t="shared" si="8"/>
        <v>131.5</v>
      </c>
      <c r="L26" s="53">
        <f>L25</f>
        <v>510</v>
      </c>
      <c r="M26" s="53">
        <f>M25</f>
        <v>1350</v>
      </c>
      <c r="N26" s="54">
        <f t="shared" si="1"/>
        <v>6916.5</v>
      </c>
    </row>
    <row r="27" spans="1:14">
      <c r="A27" s="52">
        <v>20</v>
      </c>
      <c r="B27" s="52" t="s">
        <v>82</v>
      </c>
      <c r="C27" s="53">
        <f t="shared" si="2"/>
        <v>750</v>
      </c>
      <c r="D27" s="52">
        <v>10</v>
      </c>
      <c r="E27" s="53">
        <f t="shared" si="3"/>
        <v>4500</v>
      </c>
      <c r="F27" s="52">
        <v>23</v>
      </c>
      <c r="G27" s="53">
        <f t="shared" si="4"/>
        <v>2760</v>
      </c>
      <c r="H27" s="53">
        <f>H16</f>
        <v>275</v>
      </c>
      <c r="I27" s="53">
        <f t="shared" si="5"/>
        <v>115</v>
      </c>
      <c r="J27" s="53">
        <f t="shared" si="8"/>
        <v>150</v>
      </c>
      <c r="K27" s="53">
        <f t="shared" si="8"/>
        <v>131.5</v>
      </c>
      <c r="L27" s="53">
        <f t="shared" si="0"/>
        <v>510</v>
      </c>
      <c r="M27" s="53">
        <f>M25</f>
        <v>1350</v>
      </c>
      <c r="N27" s="54">
        <f t="shared" si="1"/>
        <v>10541.5</v>
      </c>
    </row>
    <row r="28" spans="1:14">
      <c r="A28" s="52">
        <v>21</v>
      </c>
      <c r="B28" s="52" t="s">
        <v>83</v>
      </c>
      <c r="C28" s="53">
        <f t="shared" si="2"/>
        <v>750</v>
      </c>
      <c r="D28" s="52">
        <v>6</v>
      </c>
      <c r="E28" s="53">
        <f t="shared" si="3"/>
        <v>2700</v>
      </c>
      <c r="F28" s="52">
        <v>15</v>
      </c>
      <c r="G28" s="53">
        <f t="shared" si="4"/>
        <v>1800</v>
      </c>
      <c r="H28" s="53">
        <f>H20</f>
        <v>175</v>
      </c>
      <c r="I28" s="53">
        <f t="shared" si="5"/>
        <v>75</v>
      </c>
      <c r="J28" s="53">
        <f t="shared" si="8"/>
        <v>150</v>
      </c>
      <c r="K28" s="53">
        <f t="shared" si="8"/>
        <v>131.5</v>
      </c>
      <c r="L28" s="53">
        <f t="shared" si="0"/>
        <v>510</v>
      </c>
      <c r="M28" s="53">
        <f t="shared" si="7"/>
        <v>1350</v>
      </c>
      <c r="N28" s="54">
        <f t="shared" si="1"/>
        <v>7641.5</v>
      </c>
    </row>
    <row r="29" spans="1:14">
      <c r="A29" s="62" t="s">
        <v>6</v>
      </c>
      <c r="B29" s="62"/>
      <c r="C29" s="63">
        <f>SUM(C8:C28)</f>
        <v>15750</v>
      </c>
      <c r="D29" s="64">
        <f>SUM(D8:D28)</f>
        <v>131</v>
      </c>
      <c r="E29" s="63">
        <f t="shared" si="3"/>
        <v>58950</v>
      </c>
      <c r="F29" s="65">
        <f>SUM(F8:F28)</f>
        <v>325</v>
      </c>
      <c r="G29" s="63">
        <f t="shared" si="4"/>
        <v>39000</v>
      </c>
      <c r="H29" s="63">
        <f t="shared" ref="H29:M29" si="9">SUM(H8:H28)</f>
        <v>3800</v>
      </c>
      <c r="I29" s="63">
        <f t="shared" si="9"/>
        <v>1625</v>
      </c>
      <c r="J29" s="63">
        <f t="shared" si="9"/>
        <v>3150</v>
      </c>
      <c r="K29" s="63">
        <f t="shared" si="9"/>
        <v>2761.5</v>
      </c>
      <c r="L29" s="63">
        <f t="shared" si="9"/>
        <v>10710</v>
      </c>
      <c r="M29" s="63">
        <f t="shared" si="9"/>
        <v>28350</v>
      </c>
      <c r="N29" s="54">
        <f t="shared" si="1"/>
        <v>164096.5</v>
      </c>
    </row>
  </sheetData>
  <mergeCells count="2">
    <mergeCell ref="A6:N6"/>
    <mergeCell ref="A29:B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INSENTIVO 21 SUKU</vt:lpstr>
      <vt:lpstr>PLANU EZEKUSAUN</vt:lpstr>
      <vt:lpstr>TRIMESTER I NO III</vt:lpstr>
      <vt:lpstr>TRIMESTER II NO IV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2026-04-09T00:48:14Z</dcterms:created>
  <dcterms:modified xsi:type="dcterms:W3CDTF">2026-04-09T01:03:40Z</dcterms:modified>
</cp:coreProperties>
</file>